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в мцп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 мцп'!$A$1:$S$66</definedName>
  </definedNames>
  <calcPr fullCalcOnLoad="1"/>
</workbook>
</file>

<file path=xl/sharedStrings.xml><?xml version="1.0" encoding="utf-8"?>
<sst xmlns="http://schemas.openxmlformats.org/spreadsheetml/2006/main" count="601" uniqueCount="181">
  <si>
    <t>Цель разработки программы по функциональному подразделу</t>
  </si>
  <si>
    <t>Задачи программы по функциональному подразделу</t>
  </si>
  <si>
    <t>Место проведения программных мероприятий</t>
  </si>
  <si>
    <t>Наименование программных мероприятий по функциональному подразделу</t>
  </si>
  <si>
    <t>Стоимость реализации программных мероприятий (тыс.руб.)</t>
  </si>
  <si>
    <t>Сроки реализации програм мных мероприятий</t>
  </si>
  <si>
    <t>Ответственный исполнитель</t>
  </si>
  <si>
    <t>Ожидаемые результаты реализации программных мероприятий</t>
  </si>
  <si>
    <t>Показатели эффективности программных мероприятий</t>
  </si>
  <si>
    <t>Всего</t>
  </si>
  <si>
    <t>ед. изм.</t>
  </si>
  <si>
    <t>кол-во</t>
  </si>
  <si>
    <t>Цена ед.</t>
  </si>
  <si>
    <t>ВСЕГО по подразделу МЦП (тыс.руб.)</t>
  </si>
  <si>
    <t>Создание  комфортных условий для отдыха и передвижения людей по зеленым зонам в вечернее время</t>
  </si>
  <si>
    <t>Приведение в качественное состояние зеленых зон и обеспечение комфорта для отдыха</t>
  </si>
  <si>
    <t>Создание условий для безопасности передвижения людей</t>
  </si>
  <si>
    <t>Процент соответствия объектов внешнего благоустройстваГОСТу, уровень благоустроенности зеленых зон</t>
  </si>
  <si>
    <t xml:space="preserve">Набережная Леонова
1) от малой вокзальной до ул. Минская (включая перекресток)
2) от дома № 42 до ул. Бульвар Роз
</t>
  </si>
  <si>
    <t>- ямочный ремонт (5см)</t>
  </si>
  <si>
    <t>Кв.м.</t>
  </si>
  <si>
    <t>П.м.</t>
  </si>
  <si>
    <t>Кв.м</t>
  </si>
  <si>
    <t>Шт.</t>
  </si>
  <si>
    <t xml:space="preserve"> -устройство бордюрного камня</t>
  </si>
  <si>
    <t xml:space="preserve"> -сплошное а/б. покрытие (5 см.)</t>
  </si>
  <si>
    <t xml:space="preserve"> -поднятие горловин дождеприемных колодцев</t>
  </si>
  <si>
    <t xml:space="preserve"> -нанесение разметки</t>
  </si>
  <si>
    <t xml:space="preserve">Комарова </t>
  </si>
  <si>
    <t>Ул. Шевченко</t>
  </si>
  <si>
    <t xml:space="preserve">Торговая </t>
  </si>
  <si>
    <t xml:space="preserve"> -выравнивающие покрытие (4 см)</t>
  </si>
  <si>
    <t>2009-2011гг</t>
  </si>
  <si>
    <t xml:space="preserve">Волжская </t>
  </si>
  <si>
    <t>Сплошное а/б. покрытие (5 см.)</t>
  </si>
  <si>
    <t>кв.м.</t>
  </si>
  <si>
    <t>Саратовское шоссе</t>
  </si>
  <si>
    <t>Поднятие горловин дождеприемных колодцев</t>
  </si>
  <si>
    <t>Трнавская (местный презд 5-7 микрорайоны)</t>
  </si>
  <si>
    <t>432</t>
  </si>
  <si>
    <t>6650</t>
  </si>
  <si>
    <t>10</t>
  </si>
  <si>
    <t>Бульвар Роз</t>
  </si>
  <si>
    <t>490</t>
  </si>
  <si>
    <t>4680</t>
  </si>
  <si>
    <t>3</t>
  </si>
  <si>
    <t>Нанесение разметки</t>
  </si>
  <si>
    <t>20</t>
  </si>
  <si>
    <t xml:space="preserve">Ленина </t>
  </si>
  <si>
    <t>1150</t>
  </si>
  <si>
    <t>53280</t>
  </si>
  <si>
    <t>11</t>
  </si>
  <si>
    <t>3500</t>
  </si>
  <si>
    <t xml:space="preserve">Титова </t>
  </si>
  <si>
    <t xml:space="preserve">Комсомольская </t>
  </si>
  <si>
    <t>Свердлова</t>
  </si>
  <si>
    <t>Маршрут автобуса № 21</t>
  </si>
  <si>
    <t xml:space="preserve">Чапаева  </t>
  </si>
  <si>
    <t xml:space="preserve">Строительная </t>
  </si>
  <si>
    <t>А/д в село Ивановка</t>
  </si>
  <si>
    <t>А/д на кладбище №3</t>
  </si>
  <si>
    <t>А/д на городской полигон ТБО</t>
  </si>
  <si>
    <t>Отсыпка щебнем (15 см)</t>
  </si>
  <si>
    <t>Набережная Леонова</t>
  </si>
  <si>
    <t>19 магистраль</t>
  </si>
  <si>
    <t>50 лет ВЛКСМ</t>
  </si>
  <si>
    <t>а/д на стадион "Труд"</t>
  </si>
  <si>
    <t xml:space="preserve">Степная </t>
  </si>
  <si>
    <t xml:space="preserve">Пионерская </t>
  </si>
  <si>
    <t>Щорса</t>
  </si>
  <si>
    <t>Лобачевского</t>
  </si>
  <si>
    <t xml:space="preserve">Киевская </t>
  </si>
  <si>
    <t>Урицкого</t>
  </si>
  <si>
    <t xml:space="preserve">Садовая </t>
  </si>
  <si>
    <t>М. Горького</t>
  </si>
  <si>
    <t>Коммунистическая</t>
  </si>
  <si>
    <t>Радищева</t>
  </si>
  <si>
    <t>Розы Люксембург</t>
  </si>
  <si>
    <t>Механизаторов</t>
  </si>
  <si>
    <t>Набережная</t>
  </si>
  <si>
    <t xml:space="preserve">Ленинградская </t>
  </si>
  <si>
    <t>Гагарина</t>
  </si>
  <si>
    <t>стоимость с учетом ИПЦ по Сар. обл.</t>
  </si>
  <si>
    <t>710</t>
  </si>
  <si>
    <t>25000</t>
  </si>
  <si>
    <t>Устройство бордюрного камня</t>
  </si>
  <si>
    <t>4500</t>
  </si>
  <si>
    <t>30</t>
  </si>
  <si>
    <t>4543</t>
  </si>
  <si>
    <t>Ул. Трнавская</t>
  </si>
  <si>
    <t>30 лет Победы</t>
  </si>
  <si>
    <t>Выравнивающие покрытие (4 см)</t>
  </si>
  <si>
    <t>Местный презд 5-а микрорайон</t>
  </si>
  <si>
    <t>Красная Звезда</t>
  </si>
  <si>
    <t xml:space="preserve">Пролетарская </t>
  </si>
  <si>
    <t>20 лет Влксм</t>
  </si>
  <si>
    <t>Чернышевского</t>
  </si>
  <si>
    <t>Братьев Захаровых</t>
  </si>
  <si>
    <t>а/д на старую пристань</t>
  </si>
  <si>
    <t>8-й микрорайон</t>
  </si>
  <si>
    <t>Медицинская</t>
  </si>
  <si>
    <t>Пр-д Энергетиков</t>
  </si>
  <si>
    <t>проспект Героев</t>
  </si>
  <si>
    <t>Автодорога от КП ГИБДД до шлюзового моста</t>
  </si>
  <si>
    <t>Снятие старого а/б покрытия</t>
  </si>
  <si>
    <t>21600</t>
  </si>
  <si>
    <t>Сплошное а/б. покрытие (3 см.)</t>
  </si>
  <si>
    <t>1800</t>
  </si>
  <si>
    <t>2</t>
  </si>
  <si>
    <t>5400</t>
  </si>
  <si>
    <t>автодорога на ЦРБ</t>
  </si>
  <si>
    <t>380</t>
  </si>
  <si>
    <t>8000</t>
  </si>
  <si>
    <t>Площадь ж/д вокзала</t>
  </si>
  <si>
    <t>80</t>
  </si>
  <si>
    <t>3100</t>
  </si>
  <si>
    <t>объездная 8-а микрорайон</t>
  </si>
  <si>
    <t>60 лет СССР</t>
  </si>
  <si>
    <t>1-го Мая</t>
  </si>
  <si>
    <t>Гвардейская</t>
  </si>
  <si>
    <t>ул. Дружбы</t>
  </si>
  <si>
    <t>ВСЕГО с учетом ИПЦ по Саратовской области (тыс. руб.)</t>
  </si>
  <si>
    <t>ямочный ремонт</t>
  </si>
  <si>
    <t>2011г</t>
  </si>
  <si>
    <t>2010 г</t>
  </si>
  <si>
    <t>устройсво бордюрного камня</t>
  </si>
  <si>
    <t>сплошное аб покрытия 5см</t>
  </si>
  <si>
    <t>сплошное аб покрытие 3см</t>
  </si>
  <si>
    <t>поднятие горловин дождеприемных колодцев</t>
  </si>
  <si>
    <t>нанесение разметки</t>
  </si>
  <si>
    <t>выравнивающее покрытие 4см</t>
  </si>
  <si>
    <t>снятие старого аб</t>
  </si>
  <si>
    <t>отсыпка щебнем 15см</t>
  </si>
  <si>
    <t>2009г</t>
  </si>
  <si>
    <t>Не удалять</t>
  </si>
  <si>
    <t>всего</t>
  </si>
  <si>
    <t xml:space="preserve">стоимость в ценах 2009 года </t>
  </si>
  <si>
    <t xml:space="preserve"> Ремонт дорог с а/б покрытием</t>
  </si>
  <si>
    <t>Таблица 4.1.</t>
  </si>
  <si>
    <t>Управление благоустройства и дорожного хозяйства администрации муниципального образования г.Балаково</t>
  </si>
  <si>
    <t>2010г.</t>
  </si>
  <si>
    <t>ВСЕГО по подразделу МЦП (руб.)</t>
  </si>
  <si>
    <t>ВСЕГО по программе ( руб.)</t>
  </si>
  <si>
    <t>2011г.</t>
  </si>
  <si>
    <t>2012г.</t>
  </si>
  <si>
    <t>Вольская</t>
  </si>
  <si>
    <t>Реконструкция</t>
  </si>
  <si>
    <t>улицы города</t>
  </si>
  <si>
    <t>Стоимость реализации программных мероприятий (руб.)</t>
  </si>
  <si>
    <t xml:space="preserve">оказание консультационных услуг и проведение контрольных испытаний и измерений </t>
  </si>
  <si>
    <t xml:space="preserve">Устройство бетонных тротуаров и бетонирование остановочных площадок </t>
  </si>
  <si>
    <t>Ул. Вокзальная, Топоринская, Вольская,</t>
  </si>
  <si>
    <t>Коммунистическая 127</t>
  </si>
  <si>
    <t>от банка София (на ул. Титова) до заезда в хирургический корпус отдеоления ЦРБ Академика Жука № 107</t>
  </si>
  <si>
    <t xml:space="preserve">сплошной ремонт дорожного полотна </t>
  </si>
  <si>
    <t xml:space="preserve">ямочный ремонт дорожного полотна </t>
  </si>
  <si>
    <t>Саратовское шоссе 2 шт., Факел Социализма 2 шт.</t>
  </si>
  <si>
    <t>монтаж остановочных павильонов</t>
  </si>
  <si>
    <t>Благоустройство территории (устройство асфальтобетонного тротуара и бордюра)</t>
  </si>
  <si>
    <t>Набережная Леонова, Комарова (от бани до Сар. канала), Шевченко от минской до Сар. канала, Бульвар Роз со стороны 6 микрорайона, Трнавская местный проезд, Заводская от Коммунистической до Грибоедова, Торговая, ул. Ленина (от Свердлова до Братьев Захаровых), Вокзальная (в районе ж/д вокзала), Минская в районе ЗАГСа, перекресток Комарова и Минская с поворотом на Б.Вокзальную, Комарова от минской до Киевской, Набережная   (местный проезд от бульвара Роз до ул. Саратовское шоссе), местный проезд 5 а микрорайона, заезд к к/т "Мир",Подъезд к мосту по ул. Ккомарова, ул. Трнавская от ул. 30 лет Победы по направлению к Проспекту Героев и перекрксток 30 лет Победы - Трнавская, ул. Степная от ул. саратовское шоссе в сторону Проспекта Героев, Набережная Леонова от ул. 30 лет Победы до Проспекта Героев</t>
  </si>
  <si>
    <t xml:space="preserve">Дорога на старую пристаннь </t>
  </si>
  <si>
    <t>Заделка выбоин щебнем с битумом</t>
  </si>
  <si>
    <t>Выравнивающий слой т. 3 см.</t>
  </si>
  <si>
    <t>Нанесение дорожной разметки шириной 15 см.</t>
  </si>
  <si>
    <t>Нанесение дорожной разметки "пешеходный переход".</t>
  </si>
  <si>
    <t>Ленина (от ул. Бр Захаровых до ул. Коммунистическая.)</t>
  </si>
  <si>
    <t>Нанесение разметки  штрих шириной 10 см.</t>
  </si>
  <si>
    <t>Саратовское шоссе (от ул. Телевизионная до ул. Трнавская)</t>
  </si>
  <si>
    <t>Комсомольская (от ул. Чапаева до ул. Пионерская и от ул. Ленина до ул. Гагарина)</t>
  </si>
  <si>
    <t>50 лет ВЛКСМ ( от Набережной Леонова до а/д на стадион "труд"</t>
  </si>
  <si>
    <t>Дорога на ЦРБ от  от перекрестка ул. Титова -Академика Жук до ул. Гагарина</t>
  </si>
  <si>
    <t>Устройство парковочного кармана с отсыпкой грунтом под посадочную площадку</t>
  </si>
  <si>
    <t>ул. Минская от ул. Волжская до ул. Набережная Леонова</t>
  </si>
  <si>
    <t>Ивановское шоссе</t>
  </si>
  <si>
    <t>Саратовское шоссе (со стороны ул. Минская от Саратовского шоссе 18 до ул. Вокзальная)</t>
  </si>
  <si>
    <t>стоимость , руб.</t>
  </si>
  <si>
    <t>стоимость руб.</t>
  </si>
  <si>
    <t>Нанесение дорожной разметки шириной 10 см.</t>
  </si>
  <si>
    <t>Приложение № 1 
к постановлению администрации 
муниципального образования
город Балаково
от 21 февраля 2011г. № 135</t>
  </si>
  <si>
    <t xml:space="preserve"> Ремонт дорог с а/б покрытием 2010-2012гг.</t>
  </si>
  <si>
    <t>стоимость,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</si>
</sst>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_р_."/>
    <numFmt numFmtId="172" formatCode="#,##0_р_."/>
    <numFmt numFmtId="173" formatCode="0.0"/>
    <numFmt numFmtId="174" formatCode="#,##0.000"/>
    <numFmt numFmtId="175" formatCode="0.0000"/>
    <numFmt numFmtId="176" formatCode="#.##0.00"/>
    <numFmt numFmtId="177" formatCode="000000"/>
    <numFmt numFmtId="178" formatCode="0.00;[Red]0.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2">
    <xf numFmtId="0" fontId="0" fillId="0" borderId="0" xfId="0" applyAlignment="1">
      <alignment/>
    </xf>
    <xf numFmtId="2" fontId="20" fillId="0" borderId="0" xfId="53" applyNumberFormat="1" applyFont="1" applyFill="1" applyAlignment="1">
      <alignment vertical="center"/>
      <protection/>
    </xf>
    <xf numFmtId="2" fontId="20" fillId="0" borderId="0" xfId="53" applyNumberFormat="1" applyFont="1" applyFill="1" applyAlignment="1">
      <alignment vertical="center" wrapText="1"/>
      <protection/>
    </xf>
    <xf numFmtId="2" fontId="20" fillId="0" borderId="0" xfId="53" applyNumberFormat="1" applyFont="1" applyFill="1" applyAlignment="1">
      <alignment horizontal="center" vertical="center" wrapText="1"/>
      <protection/>
    </xf>
    <xf numFmtId="2" fontId="20" fillId="0" borderId="0" xfId="53" applyNumberFormat="1" applyFont="1" applyFill="1" applyAlignment="1">
      <alignment horizontal="right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vertical="center" wrapText="1"/>
      <protection/>
    </xf>
    <xf numFmtId="2" fontId="21" fillId="0" borderId="0" xfId="53" applyNumberFormat="1" applyFont="1" applyFill="1" applyAlignment="1">
      <alignment vertical="center"/>
      <protection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2" fontId="20" fillId="0" borderId="0" xfId="53" applyNumberFormat="1" applyFont="1" applyFill="1" applyAlignment="1">
      <alignment horizontal="center" vertical="center"/>
      <protection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2" fontId="26" fillId="0" borderId="0" xfId="0" applyNumberFormat="1" applyFont="1" applyAlignment="1">
      <alignment horizontal="center" vertical="center"/>
    </xf>
    <xf numFmtId="2" fontId="27" fillId="0" borderId="0" xfId="53" applyNumberFormat="1" applyFont="1" applyFill="1" applyAlignment="1">
      <alignment vertical="center"/>
      <protection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vertical="center"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vertical="center" wrapText="1"/>
      <protection/>
    </xf>
    <xf numFmtId="2" fontId="22" fillId="0" borderId="15" xfId="53" applyNumberFormat="1" applyFont="1" applyFill="1" applyBorder="1" applyAlignment="1">
      <alignment vertical="center" wrapText="1"/>
      <protection/>
    </xf>
    <xf numFmtId="164" fontId="23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center" vertical="top"/>
    </xf>
    <xf numFmtId="164" fontId="23" fillId="0" borderId="11" xfId="0" applyNumberFormat="1" applyFont="1" applyBorder="1" applyAlignment="1">
      <alignment vertical="center"/>
    </xf>
    <xf numFmtId="2" fontId="22" fillId="25" borderId="10" xfId="53" applyNumberFormat="1" applyFont="1" applyFill="1" applyBorder="1" applyAlignment="1">
      <alignment vertical="center" wrapText="1"/>
      <protection/>
    </xf>
    <xf numFmtId="0" fontId="22" fillId="25" borderId="10" xfId="0" applyFont="1" applyFill="1" applyBorder="1" applyAlignment="1">
      <alignment vertical="top" wrapText="1"/>
    </xf>
    <xf numFmtId="2" fontId="22" fillId="25" borderId="15" xfId="53" applyNumberFormat="1" applyFont="1" applyFill="1" applyBorder="1" applyAlignment="1">
      <alignment vertical="center" wrapText="1"/>
      <protection/>
    </xf>
    <xf numFmtId="1" fontId="22" fillId="25" borderId="10" xfId="53" applyNumberFormat="1" applyFont="1" applyFill="1" applyBorder="1" applyAlignment="1">
      <alignment horizontal="center" vertical="top" wrapText="1"/>
      <protection/>
    </xf>
    <xf numFmtId="2" fontId="22" fillId="25" borderId="10" xfId="0" applyNumberFormat="1" applyFont="1" applyFill="1" applyBorder="1" applyAlignment="1">
      <alignment horizontal="center" vertical="center"/>
    </xf>
    <xf numFmtId="2" fontId="22" fillId="25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2" fontId="22" fillId="25" borderId="0" xfId="0" applyNumberFormat="1" applyFont="1" applyFill="1" applyAlignment="1">
      <alignment vertical="center"/>
    </xf>
    <xf numFmtId="0" fontId="28" fillId="25" borderId="10" xfId="0" applyFont="1" applyFill="1" applyBorder="1" applyAlignment="1">
      <alignment horizontal="center" vertical="top"/>
    </xf>
    <xf numFmtId="0" fontId="22" fillId="25" borderId="10" xfId="0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 vertical="top"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top"/>
    </xf>
    <xf numFmtId="1" fontId="22" fillId="25" borderId="10" xfId="0" applyNumberFormat="1" applyFont="1" applyFill="1" applyBorder="1" applyAlignment="1">
      <alignment horizontal="center" vertical="top"/>
    </xf>
    <xf numFmtId="0" fontId="22" fillId="26" borderId="10" xfId="0" applyFont="1" applyFill="1" applyBorder="1" applyAlignment="1">
      <alignment vertical="top" wrapText="1"/>
    </xf>
    <xf numFmtId="2" fontId="22" fillId="26" borderId="10" xfId="53" applyNumberFormat="1" applyFont="1" applyFill="1" applyBorder="1" applyAlignment="1">
      <alignment vertical="center" wrapText="1"/>
      <protection/>
    </xf>
    <xf numFmtId="2" fontId="22" fillId="26" borderId="10" xfId="0" applyNumberFormat="1" applyFont="1" applyFill="1" applyBorder="1" applyAlignment="1">
      <alignment horizontal="center" vertical="center"/>
    </xf>
    <xf numFmtId="2" fontId="22" fillId="26" borderId="10" xfId="53" applyNumberFormat="1" applyFont="1" applyFill="1" applyBorder="1" applyAlignment="1">
      <alignment horizontal="center" vertical="center" wrapText="1"/>
      <protection/>
    </xf>
    <xf numFmtId="1" fontId="22" fillId="26" borderId="10" xfId="53" applyNumberFormat="1" applyFont="1" applyFill="1" applyBorder="1" applyAlignment="1">
      <alignment horizontal="center" vertical="center" wrapText="1"/>
      <protection/>
    </xf>
    <xf numFmtId="2" fontId="22" fillId="26" borderId="0" xfId="0" applyNumberFormat="1" applyFont="1" applyFill="1" applyAlignment="1">
      <alignment vertical="center"/>
    </xf>
    <xf numFmtId="0" fontId="22" fillId="27" borderId="10" xfId="0" applyFont="1" applyFill="1" applyBorder="1" applyAlignment="1">
      <alignment vertical="top" wrapText="1"/>
    </xf>
    <xf numFmtId="2" fontId="22" fillId="27" borderId="10" xfId="53" applyNumberFormat="1" applyFont="1" applyFill="1" applyBorder="1" applyAlignment="1">
      <alignment vertical="center" wrapText="1"/>
      <protection/>
    </xf>
    <xf numFmtId="1" fontId="22" fillId="27" borderId="10" xfId="53" applyNumberFormat="1" applyFont="1" applyFill="1" applyBorder="1" applyAlignment="1">
      <alignment horizontal="center" vertical="top" wrapText="1"/>
      <protection/>
    </xf>
    <xf numFmtId="2" fontId="22" fillId="27" borderId="10" xfId="0" applyNumberFormat="1" applyFont="1" applyFill="1" applyBorder="1" applyAlignment="1">
      <alignment horizontal="center" vertical="center"/>
    </xf>
    <xf numFmtId="2" fontId="22" fillId="27" borderId="10" xfId="53" applyNumberFormat="1" applyFont="1" applyFill="1" applyBorder="1" applyAlignment="1">
      <alignment horizontal="center" vertical="center" wrapText="1"/>
      <protection/>
    </xf>
    <xf numFmtId="1" fontId="22" fillId="27" borderId="10" xfId="53" applyNumberFormat="1" applyFont="1" applyFill="1" applyBorder="1" applyAlignment="1">
      <alignment horizontal="center" vertical="center" wrapText="1"/>
      <protection/>
    </xf>
    <xf numFmtId="2" fontId="22" fillId="27" borderId="0" xfId="0" applyNumberFormat="1" applyFont="1" applyFill="1" applyAlignment="1">
      <alignment vertical="center"/>
    </xf>
    <xf numFmtId="0" fontId="28" fillId="27" borderId="10" xfId="0" applyFont="1" applyFill="1" applyBorder="1" applyAlignment="1">
      <alignment horizontal="center" vertical="top"/>
    </xf>
    <xf numFmtId="0" fontId="22" fillId="27" borderId="10" xfId="0" applyFont="1" applyFill="1" applyBorder="1" applyAlignment="1">
      <alignment horizontal="center" vertical="top" wrapText="1"/>
    </xf>
    <xf numFmtId="0" fontId="28" fillId="27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top"/>
    </xf>
    <xf numFmtId="0" fontId="22" fillId="27" borderId="10" xfId="0" applyFont="1" applyFill="1" applyBorder="1" applyAlignment="1">
      <alignment horizontal="left"/>
    </xf>
    <xf numFmtId="0" fontId="22" fillId="27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left" vertical="top" wrapText="1"/>
    </xf>
    <xf numFmtId="1" fontId="22" fillId="26" borderId="10" xfId="0" applyNumberFormat="1" applyFont="1" applyFill="1" applyBorder="1" applyAlignment="1">
      <alignment horizontal="center" vertical="top"/>
    </xf>
    <xf numFmtId="0" fontId="22" fillId="28" borderId="10" xfId="0" applyFont="1" applyFill="1" applyBorder="1" applyAlignment="1">
      <alignment vertical="top" wrapText="1"/>
    </xf>
    <xf numFmtId="2" fontId="22" fillId="28" borderId="10" xfId="53" applyNumberFormat="1" applyFont="1" applyFill="1" applyBorder="1" applyAlignment="1">
      <alignment vertical="center" wrapText="1"/>
      <protection/>
    </xf>
    <xf numFmtId="0" fontId="22" fillId="28" borderId="10" xfId="0" applyFont="1" applyFill="1" applyBorder="1" applyAlignment="1">
      <alignment horizontal="left" vertical="top" wrapText="1"/>
    </xf>
    <xf numFmtId="2" fontId="22" fillId="28" borderId="10" xfId="0" applyNumberFormat="1" applyFont="1" applyFill="1" applyBorder="1" applyAlignment="1">
      <alignment horizontal="center" vertical="center"/>
    </xf>
    <xf numFmtId="1" fontId="22" fillId="28" borderId="10" xfId="0" applyNumberFormat="1" applyFont="1" applyFill="1" applyBorder="1" applyAlignment="1">
      <alignment horizontal="center" vertical="top"/>
    </xf>
    <xf numFmtId="2" fontId="22" fillId="28" borderId="10" xfId="53" applyNumberFormat="1" applyFont="1" applyFill="1" applyBorder="1" applyAlignment="1">
      <alignment horizontal="center" vertical="center" wrapText="1"/>
      <protection/>
    </xf>
    <xf numFmtId="1" fontId="22" fillId="28" borderId="10" xfId="53" applyNumberFormat="1" applyFont="1" applyFill="1" applyBorder="1" applyAlignment="1">
      <alignment horizontal="center" vertical="center" wrapText="1"/>
      <protection/>
    </xf>
    <xf numFmtId="2" fontId="22" fillId="28" borderId="0" xfId="0" applyNumberFormat="1" applyFont="1" applyFill="1" applyAlignment="1">
      <alignment vertical="center"/>
    </xf>
    <xf numFmtId="0" fontId="22" fillId="19" borderId="10" xfId="0" applyFont="1" applyFill="1" applyBorder="1" applyAlignment="1">
      <alignment vertical="top" wrapText="1"/>
    </xf>
    <xf numFmtId="2" fontId="22" fillId="19" borderId="10" xfId="53" applyNumberFormat="1" applyFont="1" applyFill="1" applyBorder="1" applyAlignment="1">
      <alignment vertical="center" wrapText="1"/>
      <protection/>
    </xf>
    <xf numFmtId="0" fontId="28" fillId="19" borderId="10" xfId="0" applyFont="1" applyFill="1" applyBorder="1" applyAlignment="1">
      <alignment horizontal="center" vertical="top"/>
    </xf>
    <xf numFmtId="2" fontId="22" fillId="19" borderId="10" xfId="0" applyNumberFormat="1" applyFont="1" applyFill="1" applyBorder="1" applyAlignment="1">
      <alignment horizontal="center" vertical="center"/>
    </xf>
    <xf numFmtId="2" fontId="22" fillId="19" borderId="15" xfId="53" applyNumberFormat="1" applyFont="1" applyFill="1" applyBorder="1" applyAlignment="1">
      <alignment vertical="center" wrapText="1"/>
      <protection/>
    </xf>
    <xf numFmtId="1" fontId="22" fillId="19" borderId="10" xfId="53" applyNumberFormat="1" applyFont="1" applyFill="1" applyBorder="1" applyAlignment="1">
      <alignment horizontal="center" vertical="center" wrapText="1"/>
      <protection/>
    </xf>
    <xf numFmtId="2" fontId="22" fillId="19" borderId="0" xfId="0" applyNumberFormat="1" applyFont="1" applyFill="1" applyAlignment="1">
      <alignment vertical="center"/>
    </xf>
    <xf numFmtId="0" fontId="22" fillId="19" borderId="10" xfId="0" applyFont="1" applyFill="1" applyBorder="1" applyAlignment="1">
      <alignment horizontal="center" vertical="top" wrapText="1"/>
    </xf>
    <xf numFmtId="0" fontId="22" fillId="19" borderId="10" xfId="0" applyFont="1" applyFill="1" applyBorder="1" applyAlignment="1">
      <alignment horizontal="left"/>
    </xf>
    <xf numFmtId="1" fontId="22" fillId="19" borderId="10" xfId="0" applyNumberFormat="1" applyFont="1" applyFill="1" applyBorder="1" applyAlignment="1">
      <alignment horizontal="center" vertical="top"/>
    </xf>
    <xf numFmtId="2" fontId="22" fillId="19" borderId="10" xfId="53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center" vertical="top" wrapText="1"/>
    </xf>
    <xf numFmtId="0" fontId="22" fillId="13" borderId="10" xfId="0" applyFont="1" applyFill="1" applyBorder="1" applyAlignment="1">
      <alignment vertical="top" wrapText="1"/>
    </xf>
    <xf numFmtId="2" fontId="22" fillId="13" borderId="15" xfId="53" applyNumberFormat="1" applyFont="1" applyFill="1" applyBorder="1" applyAlignment="1">
      <alignment vertical="center" wrapText="1"/>
      <protection/>
    </xf>
    <xf numFmtId="0" fontId="22" fillId="13" borderId="10" xfId="0" applyFont="1" applyFill="1" applyBorder="1" applyAlignment="1">
      <alignment horizontal="center" vertical="top" wrapText="1"/>
    </xf>
    <xf numFmtId="2" fontId="22" fillId="13" borderId="10" xfId="0" applyNumberFormat="1" applyFont="1" applyFill="1" applyBorder="1" applyAlignment="1">
      <alignment horizontal="center" vertical="center"/>
    </xf>
    <xf numFmtId="2" fontId="22" fillId="13" borderId="10" xfId="53" applyNumberFormat="1" applyFont="1" applyFill="1" applyBorder="1" applyAlignment="1">
      <alignment vertical="center" wrapText="1"/>
      <protection/>
    </xf>
    <xf numFmtId="1" fontId="22" fillId="13" borderId="10" xfId="53" applyNumberFormat="1" applyFont="1" applyFill="1" applyBorder="1" applyAlignment="1">
      <alignment horizontal="center" vertical="center" wrapText="1"/>
      <protection/>
    </xf>
    <xf numFmtId="2" fontId="22" fillId="13" borderId="0" xfId="0" applyNumberFormat="1" applyFont="1" applyFill="1" applyAlignment="1">
      <alignment vertical="center"/>
    </xf>
    <xf numFmtId="0" fontId="28" fillId="13" borderId="10" xfId="0" applyFont="1" applyFill="1" applyBorder="1" applyAlignment="1">
      <alignment horizontal="center" vertical="top"/>
    </xf>
    <xf numFmtId="0" fontId="22" fillId="13" borderId="10" xfId="0" applyFont="1" applyFill="1" applyBorder="1" applyAlignment="1">
      <alignment horizontal="left"/>
    </xf>
    <xf numFmtId="1" fontId="22" fillId="13" borderId="10" xfId="0" applyNumberFormat="1" applyFont="1" applyFill="1" applyBorder="1" applyAlignment="1">
      <alignment horizontal="center" vertical="top"/>
    </xf>
    <xf numFmtId="2" fontId="22" fillId="13" borderId="10" xfId="53" applyNumberFormat="1" applyFont="1" applyFill="1" applyBorder="1" applyAlignment="1">
      <alignment horizontal="center" vertical="center" wrapText="1"/>
      <protection/>
    </xf>
    <xf numFmtId="0" fontId="22" fillId="13" borderId="10" xfId="0" applyFont="1" applyFill="1" applyBorder="1" applyAlignment="1">
      <alignment horizontal="left" vertical="top" wrapText="1"/>
    </xf>
    <xf numFmtId="2" fontId="22" fillId="0" borderId="0" xfId="0" applyNumberFormat="1" applyFont="1" applyAlignment="1">
      <alignment vertical="center" wrapText="1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2" fontId="21" fillId="25" borderId="0" xfId="53" applyNumberFormat="1" applyFont="1" applyFill="1" applyAlignment="1">
      <alignment vertical="center"/>
      <protection/>
    </xf>
    <xf numFmtId="2" fontId="22" fillId="24" borderId="0" xfId="0" applyNumberFormat="1" applyFont="1" applyFill="1" applyAlignment="1">
      <alignment vertical="center"/>
    </xf>
    <xf numFmtId="2" fontId="23" fillId="24" borderId="0" xfId="0" applyNumberFormat="1" applyFont="1" applyFill="1" applyAlignment="1">
      <alignment vertical="center"/>
    </xf>
    <xf numFmtId="2" fontId="23" fillId="24" borderId="0" xfId="0" applyNumberFormat="1" applyFont="1" applyFill="1" applyBorder="1" applyAlignment="1">
      <alignment vertical="center"/>
    </xf>
    <xf numFmtId="2" fontId="22" fillId="24" borderId="0" xfId="0" applyNumberFormat="1" applyFont="1" applyFill="1" applyAlignment="1">
      <alignment horizontal="left" vertical="center"/>
    </xf>
    <xf numFmtId="2" fontId="20" fillId="24" borderId="0" xfId="53" applyNumberFormat="1" applyFont="1" applyFill="1" applyAlignment="1">
      <alignment horizontal="left" vertical="center"/>
      <protection/>
    </xf>
    <xf numFmtId="2" fontId="20" fillId="24" borderId="10" xfId="53" applyNumberFormat="1" applyFont="1" applyFill="1" applyBorder="1" applyAlignment="1">
      <alignment horizontal="left" vertical="center" wrapText="1"/>
      <protection/>
    </xf>
    <xf numFmtId="1" fontId="22" fillId="24" borderId="10" xfId="53" applyNumberFormat="1" applyFont="1" applyFill="1" applyBorder="1" applyAlignment="1">
      <alignment horizontal="left" vertical="top" wrapText="1"/>
      <protection/>
    </xf>
    <xf numFmtId="0" fontId="28" fillId="24" borderId="10" xfId="0" applyFont="1" applyFill="1" applyBorder="1" applyAlignment="1">
      <alignment horizontal="left" vertical="top"/>
    </xf>
    <xf numFmtId="2" fontId="22" fillId="0" borderId="0" xfId="0" applyNumberFormat="1" applyFont="1" applyAlignment="1">
      <alignment horizontal="left" vertical="center"/>
    </xf>
    <xf numFmtId="1" fontId="22" fillId="24" borderId="10" xfId="0" applyNumberFormat="1" applyFont="1" applyFill="1" applyBorder="1" applyAlignment="1">
      <alignment horizontal="left" vertical="top"/>
    </xf>
    <xf numFmtId="1" fontId="20" fillId="24" borderId="10" xfId="53" applyNumberFormat="1" applyFont="1" applyFill="1" applyBorder="1" applyAlignment="1">
      <alignment horizontal="left" vertical="center" wrapText="1"/>
      <protection/>
    </xf>
    <xf numFmtId="1" fontId="23" fillId="24" borderId="0" xfId="0" applyNumberFormat="1" applyFont="1" applyFill="1" applyAlignment="1">
      <alignment vertical="center"/>
    </xf>
    <xf numFmtId="1" fontId="23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3" fontId="23" fillId="24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2" fontId="23" fillId="24" borderId="17" xfId="0" applyNumberFormat="1" applyFont="1" applyFill="1" applyBorder="1" applyAlignment="1">
      <alignment vertical="center"/>
    </xf>
    <xf numFmtId="2" fontId="23" fillId="24" borderId="18" xfId="0" applyNumberFormat="1" applyFont="1" applyFill="1" applyBorder="1" applyAlignment="1">
      <alignment vertical="center"/>
    </xf>
    <xf numFmtId="2" fontId="22" fillId="24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left" vertical="center"/>
    </xf>
    <xf numFmtId="2" fontId="23" fillId="24" borderId="19" xfId="0" applyNumberFormat="1" applyFont="1" applyFill="1" applyBorder="1" applyAlignment="1">
      <alignment vertical="center"/>
    </xf>
    <xf numFmtId="2" fontId="21" fillId="24" borderId="0" xfId="53" applyNumberFormat="1" applyFont="1" applyFill="1" applyAlignment="1">
      <alignment horizontal="left" vertical="center"/>
      <protection/>
    </xf>
    <xf numFmtId="2" fontId="22" fillId="24" borderId="10" xfId="53" applyNumberFormat="1" applyFont="1" applyFill="1" applyBorder="1" applyAlignment="1">
      <alignment horizontal="left" vertical="top" wrapText="1"/>
      <protection/>
    </xf>
    <xf numFmtId="2" fontId="22" fillId="24" borderId="10" xfId="0" applyNumberFormat="1" applyFont="1" applyFill="1" applyBorder="1" applyAlignment="1">
      <alignment horizontal="left" vertical="center"/>
    </xf>
    <xf numFmtId="3" fontId="22" fillId="24" borderId="10" xfId="0" applyNumberFormat="1" applyFont="1" applyFill="1" applyBorder="1" applyAlignment="1">
      <alignment horizontal="left" vertical="center"/>
    </xf>
    <xf numFmtId="2" fontId="21" fillId="24" borderId="10" xfId="53" applyNumberFormat="1" applyFont="1" applyFill="1" applyBorder="1" applyAlignment="1">
      <alignment horizontal="left" vertical="center" wrapText="1"/>
      <protection/>
    </xf>
    <xf numFmtId="2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1" fontId="21" fillId="24" borderId="10" xfId="53" applyNumberFormat="1" applyFont="1" applyFill="1" applyBorder="1" applyAlignment="1">
      <alignment horizontal="left" vertical="center" wrapText="1"/>
      <protection/>
    </xf>
    <xf numFmtId="175" fontId="20" fillId="24" borderId="10" xfId="53" applyNumberFormat="1" applyFont="1" applyFill="1" applyBorder="1" applyAlignment="1">
      <alignment horizontal="left" vertical="center" wrapText="1"/>
      <protection/>
    </xf>
    <xf numFmtId="2" fontId="20" fillId="24" borderId="10" xfId="53" applyNumberFormat="1" applyFont="1" applyFill="1" applyBorder="1" applyAlignment="1">
      <alignment vertical="center" wrapText="1"/>
      <protection/>
    </xf>
    <xf numFmtId="2" fontId="22" fillId="0" borderId="0" xfId="0" applyNumberFormat="1" applyFont="1" applyBorder="1" applyAlignment="1">
      <alignment vertical="center" wrapText="1"/>
    </xf>
    <xf numFmtId="2" fontId="22" fillId="24" borderId="10" xfId="0" applyNumberFormat="1" applyFont="1" applyFill="1" applyBorder="1" applyAlignment="1">
      <alignment vertical="center"/>
    </xf>
    <xf numFmtId="2" fontId="22" fillId="24" borderId="10" xfId="0" applyNumberFormat="1" applyFont="1" applyFill="1" applyBorder="1" applyAlignment="1">
      <alignment vertical="center" wrapText="1"/>
    </xf>
    <xf numFmtId="2" fontId="22" fillId="24" borderId="10" xfId="53" applyNumberFormat="1" applyFont="1" applyFill="1" applyBorder="1" applyAlignment="1">
      <alignment vertical="top" wrapText="1"/>
      <protection/>
    </xf>
    <xf numFmtId="175" fontId="22" fillId="24" borderId="10" xfId="0" applyNumberFormat="1" applyFont="1" applyFill="1" applyBorder="1" applyAlignment="1">
      <alignment horizontal="left" vertical="top"/>
    </xf>
    <xf numFmtId="170" fontId="20" fillId="24" borderId="10" xfId="53" applyNumberFormat="1" applyFont="1" applyFill="1" applyBorder="1" applyAlignment="1">
      <alignment horizontal="left" vertical="center" wrapText="1"/>
      <protection/>
    </xf>
    <xf numFmtId="173" fontId="20" fillId="24" borderId="10" xfId="53" applyNumberFormat="1" applyFont="1" applyFill="1" applyBorder="1" applyAlignment="1">
      <alignment vertical="center" wrapText="1"/>
      <protection/>
    </xf>
    <xf numFmtId="170" fontId="22" fillId="24" borderId="10" xfId="0" applyNumberFormat="1" applyFont="1" applyFill="1" applyBorder="1" applyAlignment="1">
      <alignment vertical="center"/>
    </xf>
    <xf numFmtId="172" fontId="22" fillId="0" borderId="0" xfId="0" applyNumberFormat="1" applyFont="1" applyBorder="1" applyAlignment="1">
      <alignment vertical="center" wrapText="1"/>
    </xf>
    <xf numFmtId="3" fontId="23" fillId="24" borderId="0" xfId="0" applyNumberFormat="1" applyFont="1" applyFill="1" applyAlignment="1">
      <alignment horizontal="left" vertical="center"/>
    </xf>
    <xf numFmtId="3" fontId="23" fillId="24" borderId="10" xfId="0" applyNumberFormat="1" applyFont="1" applyFill="1" applyBorder="1" applyAlignment="1">
      <alignment horizontal="left" vertical="center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1" fontId="21" fillId="24" borderId="10" xfId="53" applyNumberFormat="1" applyFont="1" applyFill="1" applyBorder="1" applyAlignment="1">
      <alignment horizontal="left" vertical="center" wrapText="1"/>
      <protection/>
    </xf>
    <xf numFmtId="173" fontId="21" fillId="24" borderId="10" xfId="53" applyNumberFormat="1" applyFont="1" applyFill="1" applyBorder="1" applyAlignment="1">
      <alignment horizontal="left" vertical="top" wrapText="1"/>
      <protection/>
    </xf>
    <xf numFmtId="1" fontId="21" fillId="24" borderId="10" xfId="53" applyNumberFormat="1" applyFont="1" applyFill="1" applyBorder="1" applyAlignment="1">
      <alignment horizontal="left" vertical="top" wrapText="1"/>
      <protection/>
    </xf>
    <xf numFmtId="0" fontId="31" fillId="24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 wrapText="1"/>
    </xf>
    <xf numFmtId="1" fontId="20" fillId="24" borderId="0" xfId="0" applyNumberFormat="1" applyFont="1" applyFill="1" applyAlignment="1">
      <alignment vertical="center"/>
    </xf>
    <xf numFmtId="1" fontId="20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1" fontId="21" fillId="0" borderId="0" xfId="0" applyNumberFormat="1" applyFont="1" applyBorder="1" applyAlignment="1">
      <alignment vertical="center"/>
    </xf>
    <xf numFmtId="2" fontId="20" fillId="24" borderId="10" xfId="0" applyNumberFormat="1" applyFont="1" applyFill="1" applyBorder="1" applyAlignment="1">
      <alignment horizontal="left" vertical="center"/>
    </xf>
    <xf numFmtId="164" fontId="20" fillId="24" borderId="10" xfId="0" applyNumberFormat="1" applyFont="1" applyFill="1" applyBorder="1" applyAlignment="1">
      <alignment horizontal="left" vertical="top"/>
    </xf>
    <xf numFmtId="3" fontId="20" fillId="24" borderId="10" xfId="0" applyNumberFormat="1" applyFont="1" applyFill="1" applyBorder="1" applyAlignment="1">
      <alignment horizontal="left" vertical="top"/>
    </xf>
    <xf numFmtId="2" fontId="20" fillId="24" borderId="0" xfId="0" applyNumberFormat="1" applyFont="1" applyFill="1" applyAlignment="1">
      <alignment vertical="center"/>
    </xf>
    <xf numFmtId="2" fontId="32" fillId="0" borderId="10" xfId="0" applyNumberFormat="1" applyFont="1" applyBorder="1" applyAlignment="1">
      <alignment/>
    </xf>
    <xf numFmtId="2" fontId="20" fillId="24" borderId="10" xfId="53" applyNumberFormat="1" applyFont="1" applyFill="1" applyBorder="1" applyAlignment="1">
      <alignment vertical="top" wrapText="1"/>
      <protection/>
    </xf>
    <xf numFmtId="173" fontId="20" fillId="24" borderId="10" xfId="53" applyNumberFormat="1" applyFont="1" applyFill="1" applyBorder="1" applyAlignment="1">
      <alignment vertical="top" wrapText="1"/>
      <protection/>
    </xf>
    <xf numFmtId="172" fontId="22" fillId="0" borderId="0" xfId="0" applyNumberFormat="1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7" xfId="0" applyFont="1" applyFill="1" applyBorder="1" applyAlignment="1">
      <alignment horizontal="left" vertical="top" wrapText="1"/>
    </xf>
    <xf numFmtId="2" fontId="29" fillId="13" borderId="19" xfId="0" applyNumberFormat="1" applyFont="1" applyFill="1" applyBorder="1" applyAlignment="1">
      <alignment vertical="center" wrapText="1"/>
    </xf>
    <xf numFmtId="2" fontId="22" fillId="13" borderId="19" xfId="0" applyNumberFormat="1" applyFont="1" applyFill="1" applyBorder="1" applyAlignment="1">
      <alignment vertical="center" wrapText="1"/>
    </xf>
    <xf numFmtId="2" fontId="21" fillId="0" borderId="11" xfId="53" applyNumberFormat="1" applyFont="1" applyFill="1" applyBorder="1" applyAlignment="1">
      <alignment vertical="center" wrapText="1"/>
      <protection/>
    </xf>
    <xf numFmtId="2" fontId="21" fillId="24" borderId="10" xfId="53" applyNumberFormat="1" applyFont="1" applyFill="1" applyBorder="1" applyAlignment="1">
      <alignment horizontal="left" vertical="center" wrapText="1"/>
      <protection/>
    </xf>
    <xf numFmtId="172" fontId="2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vertical="center" wrapText="1"/>
    </xf>
    <xf numFmtId="2" fontId="20" fillId="24" borderId="10" xfId="53" applyNumberFormat="1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vertical="top" wrapText="1"/>
    </xf>
    <xf numFmtId="2" fontId="22" fillId="24" borderId="0" xfId="0" applyNumberFormat="1" applyFont="1" applyFill="1" applyAlignment="1">
      <alignment horizontal="left" vertical="center"/>
    </xf>
    <xf numFmtId="2" fontId="21" fillId="0" borderId="16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23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" fontId="22" fillId="0" borderId="11" xfId="53" applyNumberFormat="1" applyFont="1" applyFill="1" applyBorder="1" applyAlignment="1">
      <alignment horizontal="center" vertical="center" wrapText="1"/>
      <protection/>
    </xf>
    <xf numFmtId="1" fontId="22" fillId="0" borderId="16" xfId="53" applyNumberFormat="1" applyFont="1" applyFill="1" applyBorder="1" applyAlignment="1">
      <alignment horizontal="center" vertical="center" wrapText="1"/>
      <protection/>
    </xf>
    <xf numFmtId="0" fontId="0" fillId="24" borderId="17" xfId="0" applyFill="1" applyBorder="1" applyAlignment="1">
      <alignment horizontal="left" vertical="top" wrapText="1"/>
    </xf>
    <xf numFmtId="2" fontId="20" fillId="0" borderId="12" xfId="53" applyNumberFormat="1" applyFont="1" applyFill="1" applyBorder="1" applyAlignment="1">
      <alignment horizontal="left" vertical="center" wrapText="1"/>
      <protection/>
    </xf>
    <xf numFmtId="2" fontId="20" fillId="0" borderId="14" xfId="53" applyNumberFormat="1" applyFont="1" applyFill="1" applyBorder="1" applyAlignment="1">
      <alignment horizontal="left" vertical="center" wrapText="1"/>
      <protection/>
    </xf>
    <xf numFmtId="2" fontId="20" fillId="0" borderId="15" xfId="53" applyNumberFormat="1" applyFont="1" applyFill="1" applyBorder="1" applyAlignment="1">
      <alignment horizontal="left" vertical="center" wrapText="1"/>
      <protection/>
    </xf>
    <xf numFmtId="2" fontId="20" fillId="0" borderId="16" xfId="53" applyNumberFormat="1" applyFont="1" applyFill="1" applyBorder="1" applyAlignment="1">
      <alignment horizontal="left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24" borderId="16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center" vertical="top"/>
    </xf>
    <xf numFmtId="0" fontId="22" fillId="24" borderId="17" xfId="0" applyFont="1" applyFill="1" applyBorder="1" applyAlignment="1">
      <alignment horizontal="center" vertical="top"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2" fontId="21" fillId="0" borderId="16" xfId="53" applyNumberFormat="1" applyFont="1" applyFill="1" applyBorder="1" applyAlignment="1">
      <alignment horizontal="center" vertical="center" wrapText="1"/>
      <protection/>
    </xf>
    <xf numFmtId="2" fontId="21" fillId="0" borderId="17" xfId="53" applyNumberFormat="1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1" fontId="20" fillId="0" borderId="12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2" fontId="20" fillId="0" borderId="14" xfId="53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" fontId="20" fillId="0" borderId="14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2" fontId="21" fillId="0" borderId="10" xfId="53" applyNumberFormat="1" applyFont="1" applyFill="1" applyBorder="1" applyAlignment="1">
      <alignment horizontal="center" vertical="center" wrapText="1"/>
      <protection/>
    </xf>
    <xf numFmtId="2" fontId="21" fillId="0" borderId="11" xfId="53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2" fillId="0" borderId="16" xfId="0" applyFont="1" applyBorder="1" applyAlignment="1">
      <alignment horizontal="left" vertical="top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2" fontId="21" fillId="0" borderId="20" xfId="53" applyNumberFormat="1" applyFont="1" applyFill="1" applyBorder="1" applyAlignment="1">
      <alignment vertical="center" wrapText="1"/>
      <protection/>
    </xf>
    <xf numFmtId="2" fontId="21" fillId="0" borderId="21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 wrapText="1"/>
    </xf>
    <xf numFmtId="2" fontId="32" fillId="24" borderId="19" xfId="53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0" fillId="24" borderId="10" xfId="53" applyNumberFormat="1" applyFont="1" applyFill="1" applyBorder="1" applyAlignment="1">
      <alignment horizontal="left" vertical="top" wrapText="1"/>
      <protection/>
    </xf>
    <xf numFmtId="2" fontId="20" fillId="24" borderId="10" xfId="53" applyNumberFormat="1" applyFont="1" applyFill="1" applyBorder="1" applyAlignment="1">
      <alignment horizontal="center" vertical="top" wrapText="1"/>
      <protection/>
    </xf>
    <xf numFmtId="1" fontId="20" fillId="24" borderId="10" xfId="53" applyNumberFormat="1" applyFont="1" applyFill="1" applyBorder="1" applyAlignment="1">
      <alignment horizontal="left" vertical="top" wrapText="1"/>
      <protection/>
    </xf>
    <xf numFmtId="3" fontId="20" fillId="24" borderId="10" xfId="53" applyNumberFormat="1" applyFont="1" applyFill="1" applyBorder="1" applyAlignment="1">
      <alignment horizontal="center" vertical="top" wrapText="1"/>
      <protection/>
    </xf>
    <xf numFmtId="1" fontId="20" fillId="24" borderId="10" xfId="53" applyNumberFormat="1" applyFont="1" applyFill="1" applyBorder="1" applyAlignment="1">
      <alignment horizontal="left" vertical="top" wrapText="1"/>
      <protection/>
    </xf>
    <xf numFmtId="3" fontId="20" fillId="24" borderId="10" xfId="53" applyNumberFormat="1" applyFont="1" applyFill="1" applyBorder="1" applyAlignment="1">
      <alignment horizontal="left" vertical="top" wrapText="1"/>
      <protection/>
    </xf>
    <xf numFmtId="3" fontId="20" fillId="24" borderId="10" xfId="53" applyNumberFormat="1" applyFont="1" applyFill="1" applyBorder="1" applyAlignment="1">
      <alignment horizontal="left" vertical="top" wrapText="1"/>
      <protection/>
    </xf>
    <xf numFmtId="2" fontId="20" fillId="24" borderId="10" xfId="53" applyNumberFormat="1" applyFont="1" applyFill="1" applyBorder="1" applyAlignment="1">
      <alignment horizontal="left" vertical="center" wrapText="1"/>
      <protection/>
    </xf>
    <xf numFmtId="2" fontId="20" fillId="24" borderId="10" xfId="53" applyNumberFormat="1" applyFont="1" applyFill="1" applyBorder="1" applyAlignment="1">
      <alignment vertical="top" wrapText="1"/>
      <protection/>
    </xf>
    <xf numFmtId="2" fontId="20" fillId="24" borderId="10" xfId="53" applyNumberFormat="1" applyFont="1" applyFill="1" applyBorder="1" applyAlignment="1">
      <alignment horizontal="left" vertical="top" wrapText="1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2" fontId="20" fillId="24" borderId="10" xfId="53" applyNumberFormat="1" applyFont="1" applyFill="1" applyBorder="1" applyAlignment="1">
      <alignment vertical="top" wrapText="1"/>
      <protection/>
    </xf>
    <xf numFmtId="1" fontId="20" fillId="24" borderId="10" xfId="53" applyNumberFormat="1" applyFont="1" applyFill="1" applyBorder="1" applyAlignment="1">
      <alignment vertical="top" wrapText="1"/>
      <protection/>
    </xf>
    <xf numFmtId="2" fontId="22" fillId="24" borderId="10" xfId="0" applyNumberFormat="1" applyFont="1" applyFill="1" applyBorder="1" applyAlignment="1">
      <alignment vertical="top"/>
    </xf>
    <xf numFmtId="2" fontId="21" fillId="24" borderId="10" xfId="53" applyNumberFormat="1" applyFont="1" applyFill="1" applyBorder="1" applyAlignment="1">
      <alignment vertical="center" wrapText="1"/>
      <protection/>
    </xf>
    <xf numFmtId="2" fontId="21" fillId="24" borderId="10" xfId="53" applyNumberFormat="1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horizontal="center" vertical="top" wrapText="1"/>
    </xf>
    <xf numFmtId="3" fontId="23" fillId="24" borderId="1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3" fontId="22" fillId="24" borderId="10" xfId="0" applyNumberFormat="1" applyFont="1" applyFill="1" applyBorder="1" applyAlignment="1">
      <alignment horizontal="center" vertical="center"/>
    </xf>
    <xf numFmtId="164" fontId="31" fillId="24" borderId="10" xfId="0" applyNumberFormat="1" applyFont="1" applyFill="1" applyBorder="1" applyAlignment="1">
      <alignment horizontal="left" vertical="top"/>
    </xf>
    <xf numFmtId="2" fontId="22" fillId="24" borderId="10" xfId="0" applyNumberFormat="1" applyFont="1" applyFill="1" applyBorder="1" applyAlignment="1">
      <alignment vertical="center" wrapText="1"/>
    </xf>
    <xf numFmtId="2" fontId="20" fillId="24" borderId="10" xfId="53" applyNumberFormat="1" applyFont="1" applyFill="1" applyBorder="1" applyAlignment="1">
      <alignment horizontal="center" vertical="top" wrapText="1"/>
      <protection/>
    </xf>
    <xf numFmtId="1" fontId="20" fillId="24" borderId="10" xfId="0" applyNumberFormat="1" applyFont="1" applyFill="1" applyBorder="1" applyAlignment="1">
      <alignment horizontal="left" vertical="center"/>
    </xf>
    <xf numFmtId="3" fontId="20" fillId="24" borderId="10" xfId="0" applyNumberFormat="1" applyFont="1" applyFill="1" applyBorder="1" applyAlignment="1">
      <alignment horizontal="left" vertical="center"/>
    </xf>
    <xf numFmtId="4" fontId="30" fillId="24" borderId="10" xfId="0" applyNumberFormat="1" applyFont="1" applyFill="1" applyBorder="1" applyAlignment="1">
      <alignment horizontal="left" vertical="center" wrapText="1"/>
    </xf>
    <xf numFmtId="1" fontId="21" fillId="24" borderId="10" xfId="0" applyNumberFormat="1" applyFont="1" applyFill="1" applyBorder="1" applyAlignment="1">
      <alignment horizontal="left" vertical="center"/>
    </xf>
    <xf numFmtId="1" fontId="22" fillId="24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C1">
      <pane ySplit="6" topLeftCell="BM7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2" width="0" style="8" hidden="1" customWidth="1"/>
    <col min="3" max="3" width="28.875" style="8" customWidth="1"/>
    <col min="4" max="4" width="29.25390625" style="8" customWidth="1"/>
    <col min="5" max="5" width="7.875" style="9" customWidth="1"/>
    <col min="6" max="6" width="10.625" style="8" hidden="1" customWidth="1"/>
    <col min="7" max="7" width="14.375" style="128" hidden="1" customWidth="1"/>
    <col min="8" max="9" width="14.25390625" style="128" hidden="1" customWidth="1"/>
    <col min="10" max="10" width="16.75390625" style="8" hidden="1" customWidth="1"/>
    <col min="11" max="11" width="10.875" style="128" customWidth="1"/>
    <col min="12" max="12" width="14.75390625" style="8" customWidth="1"/>
    <col min="13" max="13" width="0.6171875" style="8" hidden="1" customWidth="1"/>
    <col min="14" max="14" width="1.25" style="8" hidden="1" customWidth="1"/>
    <col min="15" max="15" width="9.125" style="181" customWidth="1"/>
    <col min="16" max="16" width="11.375" style="172" customWidth="1"/>
    <col min="17" max="17" width="11.375" style="8" hidden="1" customWidth="1"/>
    <col min="18" max="18" width="8.00390625" style="133" customWidth="1"/>
    <col min="19" max="19" width="11.875" style="136" customWidth="1"/>
    <col min="20" max="20" width="11.75390625" style="8" bestFit="1" customWidth="1"/>
    <col min="21" max="21" width="14.375" style="8" bestFit="1" customWidth="1"/>
    <col min="22" max="22" width="9.125" style="8" customWidth="1"/>
    <col min="23" max="23" width="14.375" style="8" bestFit="1" customWidth="1"/>
    <col min="24" max="16384" width="9.125" style="8" customWidth="1"/>
  </cols>
  <sheetData>
    <row r="1" spans="1:23" s="120" customFormat="1" ht="90" customHeight="1">
      <c r="A1" s="123"/>
      <c r="B1" s="123"/>
      <c r="D1" s="123"/>
      <c r="E1" s="123"/>
      <c r="F1" s="123"/>
      <c r="G1" s="123"/>
      <c r="H1" s="123"/>
      <c r="I1" s="123"/>
      <c r="J1" s="123"/>
      <c r="K1" s="123"/>
      <c r="M1" s="123"/>
      <c r="N1" s="123"/>
      <c r="O1" s="197" t="s">
        <v>178</v>
      </c>
      <c r="P1" s="249"/>
      <c r="Q1" s="249"/>
      <c r="R1" s="249"/>
      <c r="S1" s="249"/>
      <c r="T1" s="169"/>
      <c r="U1" s="169"/>
      <c r="V1" s="169"/>
      <c r="W1" s="169"/>
    </row>
    <row r="2" spans="1:23" s="120" customFormat="1" ht="20.25" customHeight="1">
      <c r="A2" s="123"/>
      <c r="B2" s="123"/>
      <c r="D2" s="123"/>
      <c r="E2" s="123"/>
      <c r="F2" s="123"/>
      <c r="G2" s="123"/>
      <c r="H2" s="123"/>
      <c r="I2" s="123"/>
      <c r="J2" s="123"/>
      <c r="K2" s="123"/>
      <c r="M2" s="123"/>
      <c r="N2" s="123"/>
      <c r="O2" s="190"/>
      <c r="P2" s="190"/>
      <c r="Q2" s="190"/>
      <c r="R2" s="190"/>
      <c r="S2" s="190"/>
      <c r="T2" s="169"/>
      <c r="U2" s="169"/>
      <c r="V2" s="169"/>
      <c r="W2" s="169"/>
    </row>
    <row r="3" spans="1:19" s="120" customFormat="1" ht="25.5" customHeight="1">
      <c r="A3" s="144"/>
      <c r="B3" s="124"/>
      <c r="C3" s="250" t="s">
        <v>179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23"/>
      <c r="R3" s="201" t="s">
        <v>138</v>
      </c>
      <c r="S3" s="201"/>
    </row>
    <row r="4" spans="1:19" s="120" customFormat="1" ht="15.75" customHeight="1">
      <c r="A4" s="259" t="s">
        <v>0</v>
      </c>
      <c r="B4" s="259" t="s">
        <v>1</v>
      </c>
      <c r="C4" s="260" t="s">
        <v>2</v>
      </c>
      <c r="D4" s="261" t="s">
        <v>3</v>
      </c>
      <c r="E4" s="262" t="s">
        <v>148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</row>
    <row r="5" spans="1:19" s="120" customFormat="1" ht="27.75" customHeight="1">
      <c r="A5" s="259"/>
      <c r="B5" s="259"/>
      <c r="C5" s="260"/>
      <c r="D5" s="261"/>
      <c r="E5" s="264" t="s">
        <v>9</v>
      </c>
      <c r="F5" s="264"/>
      <c r="G5" s="264"/>
      <c r="H5" s="264"/>
      <c r="I5" s="264" t="s">
        <v>140</v>
      </c>
      <c r="J5" s="265" t="s">
        <v>140</v>
      </c>
      <c r="K5" s="257"/>
      <c r="L5" s="257" t="s">
        <v>140</v>
      </c>
      <c r="M5" s="257"/>
      <c r="N5" s="257" t="s">
        <v>143</v>
      </c>
      <c r="O5" s="258"/>
      <c r="P5" s="257" t="s">
        <v>143</v>
      </c>
      <c r="Q5" s="257" t="s">
        <v>144</v>
      </c>
      <c r="R5" s="257"/>
      <c r="S5" s="257" t="s">
        <v>144</v>
      </c>
    </row>
    <row r="6" spans="1:19" s="120" customFormat="1" ht="30.75" customHeight="1">
      <c r="A6" s="259"/>
      <c r="B6" s="259"/>
      <c r="C6" s="260"/>
      <c r="D6" s="261"/>
      <c r="E6" s="252" t="s">
        <v>10</v>
      </c>
      <c r="F6" s="252" t="s">
        <v>12</v>
      </c>
      <c r="G6" s="252" t="s">
        <v>11</v>
      </c>
      <c r="H6" s="252" t="s">
        <v>136</v>
      </c>
      <c r="I6" s="252" t="s">
        <v>12</v>
      </c>
      <c r="J6" s="266"/>
      <c r="K6" s="252" t="s">
        <v>11</v>
      </c>
      <c r="L6" s="253" t="s">
        <v>175</v>
      </c>
      <c r="M6" s="264"/>
      <c r="N6" s="252" t="s">
        <v>12</v>
      </c>
      <c r="O6" s="254" t="s">
        <v>11</v>
      </c>
      <c r="P6" s="255" t="s">
        <v>176</v>
      </c>
      <c r="Q6" s="252" t="s">
        <v>12</v>
      </c>
      <c r="R6" s="256" t="s">
        <v>11</v>
      </c>
      <c r="S6" s="255" t="s">
        <v>180</v>
      </c>
    </row>
    <row r="7" spans="1:19" s="120" customFormat="1" ht="27" customHeight="1">
      <c r="A7" s="125"/>
      <c r="B7" s="125"/>
      <c r="C7" s="267" t="s">
        <v>159</v>
      </c>
      <c r="D7" s="39" t="s">
        <v>19</v>
      </c>
      <c r="E7" s="39" t="s">
        <v>20</v>
      </c>
      <c r="F7" s="125"/>
      <c r="G7" s="125"/>
      <c r="H7" s="125"/>
      <c r="I7" s="125">
        <v>454</v>
      </c>
      <c r="J7" s="162"/>
      <c r="K7" s="125">
        <f>1632.63+130+180+280</f>
        <v>2222.63</v>
      </c>
      <c r="L7" s="160">
        <f>ROUND(I7*K7,2)</f>
        <v>1009074.02</v>
      </c>
      <c r="M7" s="160"/>
      <c r="N7" s="158">
        <v>0</v>
      </c>
      <c r="O7" s="174">
        <v>0</v>
      </c>
      <c r="P7" s="130">
        <v>0</v>
      </c>
      <c r="Q7" s="158">
        <v>0</v>
      </c>
      <c r="R7" s="158">
        <v>0</v>
      </c>
      <c r="S7" s="158"/>
    </row>
    <row r="8" spans="1:19" s="120" customFormat="1" ht="36" customHeight="1">
      <c r="A8" s="125"/>
      <c r="B8" s="125"/>
      <c r="C8" s="267"/>
      <c r="D8" s="39" t="s">
        <v>24</v>
      </c>
      <c r="E8" s="39" t="s">
        <v>21</v>
      </c>
      <c r="F8" s="125"/>
      <c r="G8" s="125"/>
      <c r="H8" s="125"/>
      <c r="I8" s="125">
        <v>1449</v>
      </c>
      <c r="J8" s="162"/>
      <c r="K8" s="130">
        <v>1600</v>
      </c>
      <c r="L8" s="160">
        <f>(I8*K8)</f>
        <v>2318400</v>
      </c>
      <c r="M8" s="160"/>
      <c r="N8" s="158">
        <v>0</v>
      </c>
      <c r="O8" s="174">
        <v>0</v>
      </c>
      <c r="P8" s="130">
        <v>0</v>
      </c>
      <c r="Q8" s="158">
        <v>0</v>
      </c>
      <c r="R8" s="158">
        <v>0</v>
      </c>
      <c r="S8" s="158">
        <v>0</v>
      </c>
    </row>
    <row r="9" spans="1:19" s="120" customFormat="1" ht="36" customHeight="1">
      <c r="A9" s="125"/>
      <c r="B9" s="125"/>
      <c r="C9" s="267"/>
      <c r="D9" s="39" t="s">
        <v>25</v>
      </c>
      <c r="E9" s="39" t="s">
        <v>22</v>
      </c>
      <c r="F9" s="125"/>
      <c r="G9" s="125"/>
      <c r="H9" s="125"/>
      <c r="I9" s="125">
        <v>354.15</v>
      </c>
      <c r="J9" s="162"/>
      <c r="K9" s="125">
        <f>62979.7+8600+8900+4100+1200</f>
        <v>85779.7</v>
      </c>
      <c r="L9" s="160">
        <f>I9*K9</f>
        <v>30378880.754999995</v>
      </c>
      <c r="M9" s="160"/>
      <c r="N9" s="158">
        <v>0</v>
      </c>
      <c r="O9" s="174">
        <v>0</v>
      </c>
      <c r="P9" s="130">
        <v>0</v>
      </c>
      <c r="Q9" s="158">
        <v>0</v>
      </c>
      <c r="R9" s="158">
        <v>0</v>
      </c>
      <c r="S9" s="158">
        <v>0</v>
      </c>
    </row>
    <row r="10" spans="1:19" s="120" customFormat="1" ht="33.75" customHeight="1">
      <c r="A10" s="125"/>
      <c r="B10" s="125"/>
      <c r="C10" s="267"/>
      <c r="D10" s="39" t="s">
        <v>26</v>
      </c>
      <c r="E10" s="39" t="s">
        <v>23</v>
      </c>
      <c r="F10" s="125"/>
      <c r="G10" s="125"/>
      <c r="H10" s="125"/>
      <c r="I10" s="159">
        <v>4239.19</v>
      </c>
      <c r="J10" s="162"/>
      <c r="K10" s="130">
        <f>45+7+4</f>
        <v>56</v>
      </c>
      <c r="L10" s="160">
        <f>I10*K10</f>
        <v>237394.63999999998</v>
      </c>
      <c r="M10" s="160"/>
      <c r="N10" s="158">
        <v>0</v>
      </c>
      <c r="O10" s="174">
        <v>0</v>
      </c>
      <c r="P10" s="130">
        <v>0</v>
      </c>
      <c r="Q10" s="158">
        <v>0</v>
      </c>
      <c r="R10" s="158">
        <v>0</v>
      </c>
      <c r="S10" s="158">
        <v>0</v>
      </c>
    </row>
    <row r="11" spans="1:19" s="120" customFormat="1" ht="273.75" customHeight="1">
      <c r="A11" s="125"/>
      <c r="B11" s="125"/>
      <c r="C11" s="267"/>
      <c r="D11" s="39" t="s">
        <v>27</v>
      </c>
      <c r="E11" s="39" t="s">
        <v>21</v>
      </c>
      <c r="F11" s="125"/>
      <c r="G11" s="125"/>
      <c r="H11" s="125"/>
      <c r="I11" s="159">
        <v>9.9165</v>
      </c>
      <c r="J11" s="162"/>
      <c r="K11" s="130">
        <v>11777</v>
      </c>
      <c r="L11" s="160">
        <v>116786.49</v>
      </c>
      <c r="M11" s="160"/>
      <c r="N11" s="158">
        <v>0</v>
      </c>
      <c r="O11" s="174">
        <v>0</v>
      </c>
      <c r="P11" s="130">
        <v>0</v>
      </c>
      <c r="Q11" s="158">
        <v>0</v>
      </c>
      <c r="R11" s="158">
        <v>0</v>
      </c>
      <c r="S11" s="158">
        <v>0</v>
      </c>
    </row>
    <row r="12" spans="1:19" s="120" customFormat="1" ht="30" customHeight="1">
      <c r="A12" s="125"/>
      <c r="B12" s="125"/>
      <c r="C12" s="268" t="s">
        <v>160</v>
      </c>
      <c r="D12" s="39" t="s">
        <v>161</v>
      </c>
      <c r="E12" s="39" t="s">
        <v>35</v>
      </c>
      <c r="F12" s="125"/>
      <c r="G12" s="125"/>
      <c r="H12" s="125"/>
      <c r="I12" s="166">
        <v>310.345</v>
      </c>
      <c r="J12" s="162"/>
      <c r="K12" s="130">
        <v>145</v>
      </c>
      <c r="L12" s="167">
        <f>ROUND(I12*K12,2)</f>
        <v>45000.03</v>
      </c>
      <c r="M12" s="160"/>
      <c r="N12" s="158"/>
      <c r="O12" s="174"/>
      <c r="P12" s="130"/>
      <c r="Q12" s="158"/>
      <c r="R12" s="158"/>
      <c r="S12" s="158"/>
    </row>
    <row r="13" spans="1:19" s="120" customFormat="1" ht="22.5" customHeight="1">
      <c r="A13" s="196"/>
      <c r="B13" s="196"/>
      <c r="C13" s="200" t="s">
        <v>33</v>
      </c>
      <c r="D13" s="39" t="s">
        <v>19</v>
      </c>
      <c r="E13" s="39" t="s">
        <v>20</v>
      </c>
      <c r="F13" s="145">
        <v>671</v>
      </c>
      <c r="G13" s="126">
        <v>400</v>
      </c>
      <c r="H13" s="129">
        <f aca="true" t="shared" si="0" ref="H13:H38">F13*G13</f>
        <v>268400</v>
      </c>
      <c r="I13" s="129"/>
      <c r="J13" s="145">
        <f>ROUND(F13*1.078,2)</f>
        <v>723.34</v>
      </c>
      <c r="K13" s="126">
        <v>0</v>
      </c>
      <c r="L13" s="164">
        <f>J13*K13</f>
        <v>0</v>
      </c>
      <c r="M13" s="196"/>
      <c r="N13" s="146">
        <f>ROUND(J13*1.07,2)</f>
        <v>773.97</v>
      </c>
      <c r="O13" s="175">
        <v>0</v>
      </c>
      <c r="P13" s="171">
        <f>N13*O13</f>
        <v>0</v>
      </c>
      <c r="Q13" s="146">
        <f>ROUND(N13*1.07,2)</f>
        <v>828.15</v>
      </c>
      <c r="R13" s="126">
        <v>0</v>
      </c>
      <c r="S13" s="147">
        <f>Q13*R13</f>
        <v>0</v>
      </c>
    </row>
    <row r="14" spans="1:19" s="120" customFormat="1" ht="20.25" customHeight="1">
      <c r="A14" s="196"/>
      <c r="B14" s="196"/>
      <c r="C14" s="200"/>
      <c r="D14" s="39" t="s">
        <v>25</v>
      </c>
      <c r="E14" s="39" t="s">
        <v>35</v>
      </c>
      <c r="F14" s="145">
        <v>419</v>
      </c>
      <c r="G14" s="126">
        <v>6700</v>
      </c>
      <c r="H14" s="129">
        <f t="shared" si="0"/>
        <v>2807300</v>
      </c>
      <c r="I14" s="129"/>
      <c r="J14" s="145">
        <f>ROUND(F14*1.078,2)</f>
        <v>451.68</v>
      </c>
      <c r="K14" s="126">
        <v>0</v>
      </c>
      <c r="L14" s="164">
        <f>J14*K14</f>
        <v>0</v>
      </c>
      <c r="M14" s="196"/>
      <c r="N14" s="146">
        <f>ROUND(J14*1.07,2)</f>
        <v>483.3</v>
      </c>
      <c r="O14" s="176">
        <v>0</v>
      </c>
      <c r="P14" s="171">
        <f>N14*O14</f>
        <v>0</v>
      </c>
      <c r="Q14" s="146">
        <f>ROUND(N14*1.07,2)</f>
        <v>517.13</v>
      </c>
      <c r="R14" s="126">
        <v>0</v>
      </c>
      <c r="S14" s="147">
        <f aca="true" t="shared" si="1" ref="S14:S24">Q14*R14</f>
        <v>0</v>
      </c>
    </row>
    <row r="15" spans="1:19" s="120" customFormat="1" ht="19.5" customHeight="1">
      <c r="A15" s="196"/>
      <c r="B15" s="196"/>
      <c r="C15" s="269" t="s">
        <v>174</v>
      </c>
      <c r="D15" s="39" t="s">
        <v>19</v>
      </c>
      <c r="E15" s="39" t="s">
        <v>20</v>
      </c>
      <c r="F15" s="145">
        <v>671</v>
      </c>
      <c r="G15" s="127">
        <v>265</v>
      </c>
      <c r="H15" s="129">
        <f t="shared" si="0"/>
        <v>177815</v>
      </c>
      <c r="I15" s="129"/>
      <c r="J15" s="145">
        <f>ROUND(F15*1.078,2)</f>
        <v>723.34</v>
      </c>
      <c r="K15" s="127">
        <v>0</v>
      </c>
      <c r="L15" s="164">
        <f aca="true" t="shared" si="2" ref="L15:L38">J15*K15</f>
        <v>0</v>
      </c>
      <c r="M15" s="196"/>
      <c r="N15" s="146">
        <f>ROUND(J15*1.07,2)</f>
        <v>773.97</v>
      </c>
      <c r="O15" s="177">
        <v>144</v>
      </c>
      <c r="P15" s="270">
        <v>3430600</v>
      </c>
      <c r="Q15" s="146">
        <f>ROUND(N15*1.07,2)</f>
        <v>828.15</v>
      </c>
      <c r="R15" s="127">
        <v>0</v>
      </c>
      <c r="S15" s="147">
        <f t="shared" si="1"/>
        <v>0</v>
      </c>
    </row>
    <row r="16" spans="1:19" s="120" customFormat="1" ht="33" customHeight="1">
      <c r="A16" s="196"/>
      <c r="B16" s="196"/>
      <c r="C16" s="269"/>
      <c r="D16" s="39" t="s">
        <v>34</v>
      </c>
      <c r="E16" s="39" t="s">
        <v>35</v>
      </c>
      <c r="F16" s="145">
        <v>419</v>
      </c>
      <c r="G16" s="127">
        <v>5250</v>
      </c>
      <c r="H16" s="129">
        <f t="shared" si="0"/>
        <v>2199750</v>
      </c>
      <c r="I16" s="129"/>
      <c r="J16" s="145">
        <f>ROUND(F16*1.078,2)</f>
        <v>451.68</v>
      </c>
      <c r="K16" s="127">
        <v>0</v>
      </c>
      <c r="L16" s="164">
        <f t="shared" si="2"/>
        <v>0</v>
      </c>
      <c r="M16" s="196"/>
      <c r="N16" s="146">
        <f>ROUND(J16*1.07,2)</f>
        <v>483.3</v>
      </c>
      <c r="O16" s="177">
        <v>7200</v>
      </c>
      <c r="P16" s="270"/>
      <c r="Q16" s="146">
        <f>ROUND(N16*1.07,2)</f>
        <v>517.13</v>
      </c>
      <c r="R16" s="127">
        <v>0</v>
      </c>
      <c r="S16" s="147">
        <f t="shared" si="1"/>
        <v>0</v>
      </c>
    </row>
    <row r="17" spans="1:19" s="120" customFormat="1" ht="36" customHeight="1">
      <c r="A17" s="196"/>
      <c r="B17" s="196"/>
      <c r="C17" s="269"/>
      <c r="D17" s="39" t="s">
        <v>37</v>
      </c>
      <c r="E17" s="39" t="s">
        <v>23</v>
      </c>
      <c r="F17" s="145">
        <v>5000</v>
      </c>
      <c r="G17" s="127">
        <v>2</v>
      </c>
      <c r="H17" s="129">
        <f t="shared" si="0"/>
        <v>10000</v>
      </c>
      <c r="I17" s="129"/>
      <c r="J17" s="145">
        <f>ROUND(F17*1.078,2)</f>
        <v>5390</v>
      </c>
      <c r="K17" s="127">
        <v>0</v>
      </c>
      <c r="L17" s="164">
        <f t="shared" si="2"/>
        <v>0</v>
      </c>
      <c r="M17" s="196"/>
      <c r="N17" s="146">
        <f>ROUND(J17*1.07,2)</f>
        <v>5767.3</v>
      </c>
      <c r="O17" s="177">
        <v>4</v>
      </c>
      <c r="P17" s="270"/>
      <c r="Q17" s="146">
        <f>ROUND(N17*1.07,2)</f>
        <v>6171.01</v>
      </c>
      <c r="R17" s="127">
        <v>0</v>
      </c>
      <c r="S17" s="147">
        <f t="shared" si="1"/>
        <v>0</v>
      </c>
    </row>
    <row r="18" spans="1:19" s="120" customFormat="1" ht="36" customHeight="1">
      <c r="A18" s="196"/>
      <c r="B18" s="196"/>
      <c r="C18" s="269"/>
      <c r="D18" s="39" t="s">
        <v>162</v>
      </c>
      <c r="E18" s="39" t="s">
        <v>35</v>
      </c>
      <c r="F18" s="145"/>
      <c r="G18" s="127"/>
      <c r="H18" s="129"/>
      <c r="I18" s="129"/>
      <c r="J18" s="145"/>
      <c r="K18" s="127"/>
      <c r="L18" s="164"/>
      <c r="M18" s="196"/>
      <c r="N18" s="146"/>
      <c r="O18" s="177">
        <v>760</v>
      </c>
      <c r="P18" s="270"/>
      <c r="Q18" s="146"/>
      <c r="R18" s="127"/>
      <c r="S18" s="147"/>
    </row>
    <row r="19" spans="1:19" s="120" customFormat="1" ht="36" customHeight="1">
      <c r="A19" s="196"/>
      <c r="B19" s="196"/>
      <c r="C19" s="269"/>
      <c r="D19" s="39" t="s">
        <v>163</v>
      </c>
      <c r="E19" s="39" t="s">
        <v>21</v>
      </c>
      <c r="F19" s="145"/>
      <c r="G19" s="127"/>
      <c r="H19" s="129"/>
      <c r="I19" s="129"/>
      <c r="J19" s="145"/>
      <c r="K19" s="127"/>
      <c r="L19" s="164"/>
      <c r="M19" s="196"/>
      <c r="N19" s="146"/>
      <c r="O19" s="177">
        <v>670</v>
      </c>
      <c r="P19" s="270"/>
      <c r="Q19" s="146"/>
      <c r="R19" s="127"/>
      <c r="S19" s="147"/>
    </row>
    <row r="20" spans="1:19" s="120" customFormat="1" ht="56.25" customHeight="1">
      <c r="A20" s="196"/>
      <c r="B20" s="196"/>
      <c r="C20" s="269"/>
      <c r="D20" s="39" t="s">
        <v>164</v>
      </c>
      <c r="E20" s="39" t="s">
        <v>35</v>
      </c>
      <c r="F20" s="145"/>
      <c r="G20" s="127"/>
      <c r="H20" s="129"/>
      <c r="I20" s="129"/>
      <c r="J20" s="145"/>
      <c r="K20" s="127"/>
      <c r="L20" s="164"/>
      <c r="M20" s="196"/>
      <c r="N20" s="146"/>
      <c r="O20" s="177">
        <v>45</v>
      </c>
      <c r="P20" s="270"/>
      <c r="Q20" s="146"/>
      <c r="R20" s="127"/>
      <c r="S20" s="147"/>
    </row>
    <row r="21" spans="1:19" s="120" customFormat="1" ht="51" customHeight="1">
      <c r="A21" s="196"/>
      <c r="B21" s="196"/>
      <c r="C21" s="271" t="s">
        <v>167</v>
      </c>
      <c r="D21" s="39" t="s">
        <v>19</v>
      </c>
      <c r="E21" s="39" t="s">
        <v>35</v>
      </c>
      <c r="F21" s="145"/>
      <c r="G21" s="127"/>
      <c r="H21" s="129"/>
      <c r="I21" s="129"/>
      <c r="J21" s="145"/>
      <c r="K21" s="127"/>
      <c r="L21" s="164"/>
      <c r="M21" s="196"/>
      <c r="N21" s="146"/>
      <c r="O21" s="177">
        <v>1600</v>
      </c>
      <c r="P21" s="171">
        <v>989400</v>
      </c>
      <c r="Q21" s="146"/>
      <c r="R21" s="127"/>
      <c r="S21" s="147"/>
    </row>
    <row r="22" spans="1:19" s="120" customFormat="1" ht="20.25" customHeight="1">
      <c r="A22" s="196"/>
      <c r="B22" s="196"/>
      <c r="C22" s="269" t="s">
        <v>165</v>
      </c>
      <c r="D22" s="39" t="s">
        <v>19</v>
      </c>
      <c r="E22" s="39" t="s">
        <v>20</v>
      </c>
      <c r="F22" s="145">
        <v>671</v>
      </c>
      <c r="G22" s="39" t="s">
        <v>49</v>
      </c>
      <c r="H22" s="129">
        <f t="shared" si="0"/>
        <v>771650</v>
      </c>
      <c r="I22" s="129"/>
      <c r="J22" s="145">
        <f>ROUND(F22*1.078,2)</f>
        <v>723.34</v>
      </c>
      <c r="K22" s="39">
        <v>0</v>
      </c>
      <c r="L22" s="164">
        <f t="shared" si="2"/>
        <v>0</v>
      </c>
      <c r="M22" s="196"/>
      <c r="N22" s="146">
        <f>ROUND(J22*1.07,2)</f>
        <v>773.97</v>
      </c>
      <c r="O22" s="178">
        <v>307</v>
      </c>
      <c r="P22" s="270">
        <v>4630156</v>
      </c>
      <c r="Q22" s="146">
        <f>ROUND(N22*1.07,2)</f>
        <v>828.15</v>
      </c>
      <c r="R22" s="39">
        <v>0</v>
      </c>
      <c r="S22" s="147">
        <f t="shared" si="1"/>
        <v>0</v>
      </c>
    </row>
    <row r="23" spans="1:19" s="120" customFormat="1" ht="34.5" customHeight="1">
      <c r="A23" s="196"/>
      <c r="B23" s="196"/>
      <c r="C23" s="269"/>
      <c r="D23" s="39" t="s">
        <v>34</v>
      </c>
      <c r="E23" s="39" t="s">
        <v>35</v>
      </c>
      <c r="F23" s="145">
        <v>419</v>
      </c>
      <c r="G23" s="39" t="s">
        <v>50</v>
      </c>
      <c r="H23" s="129">
        <f t="shared" si="0"/>
        <v>22324320</v>
      </c>
      <c r="I23" s="129"/>
      <c r="J23" s="145">
        <f>ROUND(F23*1.078,2)</f>
        <v>451.68</v>
      </c>
      <c r="K23" s="39">
        <v>0</v>
      </c>
      <c r="L23" s="164">
        <f t="shared" si="2"/>
        <v>0</v>
      </c>
      <c r="M23" s="196"/>
      <c r="N23" s="146">
        <f>ROUND(J23*1.07,2)</f>
        <v>483.3</v>
      </c>
      <c r="O23" s="178">
        <v>10250</v>
      </c>
      <c r="P23" s="270"/>
      <c r="Q23" s="146">
        <f>ROUND(N23*1.07,2)</f>
        <v>517.13</v>
      </c>
      <c r="R23" s="39">
        <v>0</v>
      </c>
      <c r="S23" s="147">
        <f t="shared" si="1"/>
        <v>0</v>
      </c>
    </row>
    <row r="24" spans="1:19" s="120" customFormat="1" ht="35.25" customHeight="1">
      <c r="A24" s="196"/>
      <c r="B24" s="196"/>
      <c r="C24" s="269"/>
      <c r="D24" s="39" t="s">
        <v>166</v>
      </c>
      <c r="E24" s="39" t="s">
        <v>21</v>
      </c>
      <c r="F24" s="145">
        <v>9.22</v>
      </c>
      <c r="G24" s="39" t="s">
        <v>52</v>
      </c>
      <c r="H24" s="129">
        <f t="shared" si="0"/>
        <v>32270.000000000004</v>
      </c>
      <c r="I24" s="129"/>
      <c r="J24" s="145">
        <f>ROUND(F24*1.078,2)</f>
        <v>9.94</v>
      </c>
      <c r="K24" s="39">
        <v>0</v>
      </c>
      <c r="L24" s="164">
        <f t="shared" si="2"/>
        <v>0</v>
      </c>
      <c r="M24" s="196"/>
      <c r="N24" s="146">
        <f>ROUND(J24*1.07,2)</f>
        <v>10.64</v>
      </c>
      <c r="O24" s="178">
        <v>760</v>
      </c>
      <c r="P24" s="270"/>
      <c r="Q24" s="146">
        <f>ROUND(N24*1.07,2)</f>
        <v>11.38</v>
      </c>
      <c r="R24" s="39">
        <v>0</v>
      </c>
      <c r="S24" s="147">
        <f t="shared" si="1"/>
        <v>0</v>
      </c>
    </row>
    <row r="25" spans="1:19" s="120" customFormat="1" ht="70.5" customHeight="1">
      <c r="A25" s="196"/>
      <c r="B25" s="196"/>
      <c r="C25" s="269"/>
      <c r="D25" s="39" t="s">
        <v>164</v>
      </c>
      <c r="E25" s="39" t="s">
        <v>35</v>
      </c>
      <c r="F25" s="145"/>
      <c r="G25" s="39"/>
      <c r="H25" s="129"/>
      <c r="I25" s="129"/>
      <c r="J25" s="145"/>
      <c r="K25" s="39"/>
      <c r="L25" s="164"/>
      <c r="M25" s="196"/>
      <c r="N25" s="146"/>
      <c r="O25" s="178">
        <v>92</v>
      </c>
      <c r="P25" s="270"/>
      <c r="Q25" s="146"/>
      <c r="R25" s="39"/>
      <c r="S25" s="147"/>
    </row>
    <row r="26" spans="1:19" s="120" customFormat="1" ht="20.25" customHeight="1">
      <c r="A26" s="196"/>
      <c r="B26" s="196"/>
      <c r="C26" s="269" t="s">
        <v>168</v>
      </c>
      <c r="D26" s="39" t="s">
        <v>19</v>
      </c>
      <c r="E26" s="39" t="s">
        <v>20</v>
      </c>
      <c r="F26" s="145">
        <v>671</v>
      </c>
      <c r="G26" s="127">
        <v>1780</v>
      </c>
      <c r="H26" s="129">
        <f t="shared" si="0"/>
        <v>1194380</v>
      </c>
      <c r="I26" s="129"/>
      <c r="J26" s="145">
        <f>ROUND(F26*1.078,2)</f>
        <v>723.34</v>
      </c>
      <c r="K26" s="127">
        <v>0</v>
      </c>
      <c r="L26" s="164">
        <f t="shared" si="2"/>
        <v>0</v>
      </c>
      <c r="M26" s="196"/>
      <c r="N26" s="146">
        <v>0</v>
      </c>
      <c r="O26" s="177">
        <v>369</v>
      </c>
      <c r="P26" s="270">
        <v>8407711</v>
      </c>
      <c r="Q26" s="146">
        <f>ROUND(N26*1.07,2)</f>
        <v>0</v>
      </c>
      <c r="R26" s="127">
        <v>0</v>
      </c>
      <c r="S26" s="147">
        <f>ROUND(Q26*R26,2)</f>
        <v>0</v>
      </c>
    </row>
    <row r="27" spans="1:19" s="120" customFormat="1" ht="33" customHeight="1">
      <c r="A27" s="196"/>
      <c r="B27" s="196"/>
      <c r="C27" s="269"/>
      <c r="D27" s="39" t="s">
        <v>34</v>
      </c>
      <c r="E27" s="39" t="s">
        <v>35</v>
      </c>
      <c r="F27" s="145">
        <v>419</v>
      </c>
      <c r="G27" s="127">
        <v>23050</v>
      </c>
      <c r="H27" s="129">
        <f t="shared" si="0"/>
        <v>9657950</v>
      </c>
      <c r="I27" s="129"/>
      <c r="J27" s="145">
        <f>ROUND(F27*1.078,2)</f>
        <v>451.68</v>
      </c>
      <c r="K27" s="127">
        <v>0</v>
      </c>
      <c r="L27" s="164">
        <f t="shared" si="2"/>
        <v>0</v>
      </c>
      <c r="M27" s="196"/>
      <c r="N27" s="146">
        <v>0</v>
      </c>
      <c r="O27" s="177">
        <v>18454</v>
      </c>
      <c r="P27" s="270"/>
      <c r="Q27" s="146">
        <f>ROUND(N27*1.07,2)</f>
        <v>0</v>
      </c>
      <c r="R27" s="127">
        <v>0</v>
      </c>
      <c r="S27" s="147">
        <f>ROUND(Q27*R27,2)</f>
        <v>0</v>
      </c>
    </row>
    <row r="28" spans="1:19" s="120" customFormat="1" ht="34.5" customHeight="1">
      <c r="A28" s="196"/>
      <c r="B28" s="196"/>
      <c r="C28" s="269"/>
      <c r="D28" s="39" t="s">
        <v>37</v>
      </c>
      <c r="E28" s="39" t="s">
        <v>23</v>
      </c>
      <c r="F28" s="145">
        <v>5000</v>
      </c>
      <c r="G28" s="127">
        <v>23</v>
      </c>
      <c r="H28" s="129">
        <f t="shared" si="0"/>
        <v>115000</v>
      </c>
      <c r="I28" s="129"/>
      <c r="J28" s="145">
        <f>ROUND(F28*1.078,2)</f>
        <v>5390</v>
      </c>
      <c r="K28" s="127">
        <v>0</v>
      </c>
      <c r="L28" s="164">
        <f t="shared" si="2"/>
        <v>0</v>
      </c>
      <c r="M28" s="196"/>
      <c r="N28" s="146">
        <v>0</v>
      </c>
      <c r="O28" s="177">
        <v>17</v>
      </c>
      <c r="P28" s="270"/>
      <c r="Q28" s="146">
        <f>ROUND(N28*1.07,2)</f>
        <v>0</v>
      </c>
      <c r="R28" s="127">
        <v>0</v>
      </c>
      <c r="S28" s="147">
        <f>ROUND(Q28*R28,2)</f>
        <v>0</v>
      </c>
    </row>
    <row r="29" spans="1:19" s="120" customFormat="1" ht="20.25" customHeight="1">
      <c r="A29" s="196"/>
      <c r="B29" s="196"/>
      <c r="C29" s="269"/>
      <c r="D29" s="39" t="s">
        <v>162</v>
      </c>
      <c r="E29" s="39" t="s">
        <v>35</v>
      </c>
      <c r="F29" s="145">
        <v>9.22</v>
      </c>
      <c r="G29" s="127">
        <v>1673</v>
      </c>
      <c r="H29" s="129">
        <f t="shared" si="0"/>
        <v>15425.060000000001</v>
      </c>
      <c r="I29" s="129"/>
      <c r="J29" s="145">
        <f>ROUND(F29*1.078,2)</f>
        <v>9.94</v>
      </c>
      <c r="K29" s="127">
        <v>0</v>
      </c>
      <c r="L29" s="164">
        <f t="shared" si="2"/>
        <v>0</v>
      </c>
      <c r="M29" s="196"/>
      <c r="N29" s="146"/>
      <c r="O29" s="177">
        <v>240</v>
      </c>
      <c r="P29" s="270"/>
      <c r="Q29" s="146">
        <f>ROUND(N29*1.07,2)</f>
        <v>0</v>
      </c>
      <c r="R29" s="127">
        <v>0</v>
      </c>
      <c r="S29" s="147">
        <f>ROUND(Q29*R29,2)</f>
        <v>0</v>
      </c>
    </row>
    <row r="30" spans="1:19" s="120" customFormat="1" ht="36" customHeight="1">
      <c r="A30" s="196"/>
      <c r="B30" s="196"/>
      <c r="C30" s="269"/>
      <c r="D30" s="39" t="s">
        <v>163</v>
      </c>
      <c r="E30" s="39" t="s">
        <v>21</v>
      </c>
      <c r="F30" s="145"/>
      <c r="G30" s="127"/>
      <c r="H30" s="129"/>
      <c r="I30" s="129"/>
      <c r="J30" s="145"/>
      <c r="K30" s="127"/>
      <c r="L30" s="164"/>
      <c r="M30" s="196"/>
      <c r="N30" s="146"/>
      <c r="O30" s="177">
        <v>800</v>
      </c>
      <c r="P30" s="270"/>
      <c r="Q30" s="146"/>
      <c r="R30" s="127"/>
      <c r="S30" s="147"/>
    </row>
    <row r="31" spans="1:19" s="120" customFormat="1" ht="48.75" customHeight="1">
      <c r="A31" s="196"/>
      <c r="B31" s="196"/>
      <c r="C31" s="269"/>
      <c r="D31" s="39" t="s">
        <v>164</v>
      </c>
      <c r="E31" s="39" t="s">
        <v>35</v>
      </c>
      <c r="F31" s="145"/>
      <c r="G31" s="127"/>
      <c r="H31" s="129"/>
      <c r="I31" s="129"/>
      <c r="J31" s="145"/>
      <c r="K31" s="127"/>
      <c r="L31" s="164"/>
      <c r="M31" s="196"/>
      <c r="N31" s="146"/>
      <c r="O31" s="177">
        <v>172</v>
      </c>
      <c r="P31" s="270"/>
      <c r="Q31" s="146"/>
      <c r="R31" s="127"/>
      <c r="S31" s="147"/>
    </row>
    <row r="32" spans="1:19" s="120" customFormat="1" ht="20.25" customHeight="1">
      <c r="A32" s="196"/>
      <c r="B32" s="196"/>
      <c r="C32" s="272" t="s">
        <v>58</v>
      </c>
      <c r="D32" s="39" t="s">
        <v>19</v>
      </c>
      <c r="E32" s="39" t="s">
        <v>20</v>
      </c>
      <c r="F32" s="145">
        <v>671</v>
      </c>
      <c r="G32" s="127">
        <v>360</v>
      </c>
      <c r="H32" s="129">
        <f t="shared" si="0"/>
        <v>241560</v>
      </c>
      <c r="I32" s="129"/>
      <c r="J32" s="145">
        <f aca="true" t="shared" si="3" ref="J32:J38">ROUND(F32*1.078,2)</f>
        <v>723.34</v>
      </c>
      <c r="K32" s="127">
        <v>0</v>
      </c>
      <c r="L32" s="164">
        <f t="shared" si="2"/>
        <v>0</v>
      </c>
      <c r="M32" s="196"/>
      <c r="N32" s="146">
        <f aca="true" t="shared" si="4" ref="N32:N38">ROUND(J32*1.07,2)</f>
        <v>773.97</v>
      </c>
      <c r="O32" s="177">
        <v>0</v>
      </c>
      <c r="P32" s="171">
        <f>N32*O32</f>
        <v>0</v>
      </c>
      <c r="Q32" s="146">
        <f aca="true" t="shared" si="5" ref="Q32:Q38">ROUND(N32*1.07,2)</f>
        <v>828.15</v>
      </c>
      <c r="R32" s="127">
        <v>360</v>
      </c>
      <c r="S32" s="147">
        <f aca="true" t="shared" si="6" ref="S32:S38">ROUND(Q32*R32,2)</f>
        <v>298134</v>
      </c>
    </row>
    <row r="33" spans="1:19" s="120" customFormat="1" ht="30.75" customHeight="1">
      <c r="A33" s="196"/>
      <c r="B33" s="196"/>
      <c r="C33" s="272"/>
      <c r="D33" s="39" t="s">
        <v>34</v>
      </c>
      <c r="E33" s="39" t="s">
        <v>35</v>
      </c>
      <c r="F33" s="145">
        <v>419</v>
      </c>
      <c r="G33" s="127">
        <v>4800</v>
      </c>
      <c r="H33" s="129">
        <f t="shared" si="0"/>
        <v>2011200</v>
      </c>
      <c r="I33" s="129"/>
      <c r="J33" s="145">
        <f t="shared" si="3"/>
        <v>451.68</v>
      </c>
      <c r="K33" s="127">
        <v>0</v>
      </c>
      <c r="L33" s="164">
        <f t="shared" si="2"/>
        <v>0</v>
      </c>
      <c r="M33" s="196"/>
      <c r="N33" s="146">
        <f t="shared" si="4"/>
        <v>483.3</v>
      </c>
      <c r="O33" s="177">
        <v>0</v>
      </c>
      <c r="P33" s="171">
        <f>N33*O33</f>
        <v>0</v>
      </c>
      <c r="Q33" s="146">
        <f t="shared" si="5"/>
        <v>517.13</v>
      </c>
      <c r="R33" s="127">
        <v>4800</v>
      </c>
      <c r="S33" s="147">
        <f t="shared" si="6"/>
        <v>2482224</v>
      </c>
    </row>
    <row r="34" spans="1:19" s="120" customFormat="1" ht="20.25" customHeight="1">
      <c r="A34" s="196"/>
      <c r="B34" s="196"/>
      <c r="C34" s="200" t="s">
        <v>63</v>
      </c>
      <c r="D34" s="39" t="s">
        <v>19</v>
      </c>
      <c r="E34" s="39" t="s">
        <v>20</v>
      </c>
      <c r="F34" s="145">
        <v>671</v>
      </c>
      <c r="G34" s="127">
        <v>620</v>
      </c>
      <c r="H34" s="129">
        <f t="shared" si="0"/>
        <v>416020</v>
      </c>
      <c r="I34" s="129"/>
      <c r="J34" s="145">
        <f t="shared" si="3"/>
        <v>723.34</v>
      </c>
      <c r="K34" s="127">
        <v>0</v>
      </c>
      <c r="L34" s="164">
        <f t="shared" si="2"/>
        <v>0</v>
      </c>
      <c r="M34" s="196"/>
      <c r="N34" s="146">
        <f t="shared" si="4"/>
        <v>773.97</v>
      </c>
      <c r="O34" s="177">
        <v>0</v>
      </c>
      <c r="P34" s="171">
        <f>N34*O34</f>
        <v>0</v>
      </c>
      <c r="Q34" s="146">
        <f t="shared" si="5"/>
        <v>828.15</v>
      </c>
      <c r="R34" s="127">
        <v>620</v>
      </c>
      <c r="S34" s="147">
        <f t="shared" si="6"/>
        <v>513453</v>
      </c>
    </row>
    <row r="35" spans="1:19" s="120" customFormat="1" ht="36" customHeight="1">
      <c r="A35" s="196"/>
      <c r="B35" s="196"/>
      <c r="C35" s="200"/>
      <c r="D35" s="39" t="s">
        <v>34</v>
      </c>
      <c r="E35" s="39" t="s">
        <v>35</v>
      </c>
      <c r="F35" s="145">
        <v>419</v>
      </c>
      <c r="G35" s="127">
        <v>9900</v>
      </c>
      <c r="H35" s="129">
        <f t="shared" si="0"/>
        <v>4148100</v>
      </c>
      <c r="I35" s="129"/>
      <c r="J35" s="145">
        <f t="shared" si="3"/>
        <v>451.68</v>
      </c>
      <c r="K35" s="127">
        <v>0</v>
      </c>
      <c r="L35" s="164">
        <f t="shared" si="2"/>
        <v>0</v>
      </c>
      <c r="M35" s="196"/>
      <c r="N35" s="146">
        <f t="shared" si="4"/>
        <v>483.3</v>
      </c>
      <c r="O35" s="177">
        <v>0</v>
      </c>
      <c r="P35" s="171">
        <f>N35*O35</f>
        <v>0</v>
      </c>
      <c r="Q35" s="146">
        <f t="shared" si="5"/>
        <v>517.13</v>
      </c>
      <c r="R35" s="127">
        <v>9900</v>
      </c>
      <c r="S35" s="147">
        <f t="shared" si="6"/>
        <v>5119587</v>
      </c>
    </row>
    <row r="36" spans="1:19" s="120" customFormat="1" ht="36.75" customHeight="1">
      <c r="A36" s="196"/>
      <c r="B36" s="196"/>
      <c r="C36" s="200"/>
      <c r="D36" s="39" t="s">
        <v>37</v>
      </c>
      <c r="E36" s="39" t="s">
        <v>23</v>
      </c>
      <c r="F36" s="145">
        <v>5000</v>
      </c>
      <c r="G36" s="127">
        <v>24</v>
      </c>
      <c r="H36" s="129">
        <f t="shared" si="0"/>
        <v>120000</v>
      </c>
      <c r="I36" s="129"/>
      <c r="J36" s="145">
        <f t="shared" si="3"/>
        <v>5390</v>
      </c>
      <c r="K36" s="127">
        <v>0</v>
      </c>
      <c r="L36" s="164">
        <f t="shared" si="2"/>
        <v>0</v>
      </c>
      <c r="M36" s="196"/>
      <c r="N36" s="146">
        <f t="shared" si="4"/>
        <v>5767.3</v>
      </c>
      <c r="O36" s="177">
        <v>0</v>
      </c>
      <c r="P36" s="171">
        <f>N36*O36</f>
        <v>0</v>
      </c>
      <c r="Q36" s="146">
        <f t="shared" si="5"/>
        <v>6171.01</v>
      </c>
      <c r="R36" s="127">
        <v>24</v>
      </c>
      <c r="S36" s="147">
        <f t="shared" si="6"/>
        <v>148104.24</v>
      </c>
    </row>
    <row r="37" spans="1:19" s="120" customFormat="1" ht="20.25" customHeight="1">
      <c r="A37" s="196"/>
      <c r="B37" s="196"/>
      <c r="C37" s="269" t="s">
        <v>169</v>
      </c>
      <c r="D37" s="39" t="s">
        <v>19</v>
      </c>
      <c r="E37" s="39" t="s">
        <v>20</v>
      </c>
      <c r="F37" s="145">
        <v>671</v>
      </c>
      <c r="G37" s="127">
        <v>215</v>
      </c>
      <c r="H37" s="129">
        <f t="shared" si="0"/>
        <v>144265</v>
      </c>
      <c r="I37" s="129"/>
      <c r="J37" s="145">
        <f t="shared" si="3"/>
        <v>723.34</v>
      </c>
      <c r="K37" s="127">
        <v>0</v>
      </c>
      <c r="L37" s="164">
        <f t="shared" si="2"/>
        <v>0</v>
      </c>
      <c r="M37" s="196"/>
      <c r="N37" s="146">
        <f t="shared" si="4"/>
        <v>773.97</v>
      </c>
      <c r="O37" s="177">
        <v>392</v>
      </c>
      <c r="P37" s="270">
        <v>5991263</v>
      </c>
      <c r="Q37" s="146">
        <f t="shared" si="5"/>
        <v>828.15</v>
      </c>
      <c r="R37" s="127">
        <v>0</v>
      </c>
      <c r="S37" s="147">
        <f t="shared" si="6"/>
        <v>0</v>
      </c>
    </row>
    <row r="38" spans="1:19" s="120" customFormat="1" ht="32.25" customHeight="1">
      <c r="A38" s="196"/>
      <c r="B38" s="196"/>
      <c r="C38" s="269"/>
      <c r="D38" s="39" t="s">
        <v>34</v>
      </c>
      <c r="E38" s="39" t="s">
        <v>35</v>
      </c>
      <c r="F38" s="145">
        <v>419</v>
      </c>
      <c r="G38" s="127">
        <v>10200</v>
      </c>
      <c r="H38" s="129">
        <f t="shared" si="0"/>
        <v>4273800</v>
      </c>
      <c r="I38" s="129"/>
      <c r="J38" s="145">
        <f t="shared" si="3"/>
        <v>451.68</v>
      </c>
      <c r="K38" s="127">
        <v>0</v>
      </c>
      <c r="L38" s="164">
        <f t="shared" si="2"/>
        <v>0</v>
      </c>
      <c r="M38" s="196"/>
      <c r="N38" s="146">
        <f t="shared" si="4"/>
        <v>483.3</v>
      </c>
      <c r="O38" s="177">
        <v>13070</v>
      </c>
      <c r="P38" s="270"/>
      <c r="Q38" s="146">
        <f t="shared" si="5"/>
        <v>517.13</v>
      </c>
      <c r="R38" s="127">
        <v>0</v>
      </c>
      <c r="S38" s="147">
        <f t="shared" si="6"/>
        <v>0</v>
      </c>
    </row>
    <row r="39" spans="1:19" s="120" customFormat="1" ht="32.25" customHeight="1">
      <c r="A39" s="148"/>
      <c r="B39" s="148"/>
      <c r="C39" s="269"/>
      <c r="D39" s="39" t="s">
        <v>162</v>
      </c>
      <c r="E39" s="39" t="s">
        <v>35</v>
      </c>
      <c r="F39" s="145"/>
      <c r="G39" s="127"/>
      <c r="H39" s="129"/>
      <c r="I39" s="129"/>
      <c r="J39" s="145"/>
      <c r="K39" s="127"/>
      <c r="L39" s="164"/>
      <c r="M39" s="148"/>
      <c r="N39" s="146"/>
      <c r="O39" s="177">
        <v>430</v>
      </c>
      <c r="P39" s="270"/>
      <c r="Q39" s="146"/>
      <c r="R39" s="127"/>
      <c r="S39" s="147"/>
    </row>
    <row r="40" spans="1:19" s="120" customFormat="1" ht="32.25" customHeight="1">
      <c r="A40" s="148"/>
      <c r="B40" s="148"/>
      <c r="C40" s="269"/>
      <c r="D40" s="39" t="s">
        <v>37</v>
      </c>
      <c r="E40" s="39" t="s">
        <v>23</v>
      </c>
      <c r="F40" s="145"/>
      <c r="G40" s="127"/>
      <c r="H40" s="129"/>
      <c r="I40" s="129"/>
      <c r="J40" s="145"/>
      <c r="K40" s="127"/>
      <c r="L40" s="164"/>
      <c r="M40" s="148"/>
      <c r="N40" s="146"/>
      <c r="O40" s="177">
        <v>3</v>
      </c>
      <c r="P40" s="270"/>
      <c r="Q40" s="146"/>
      <c r="R40" s="127"/>
      <c r="S40" s="147"/>
    </row>
    <row r="41" spans="1:19" s="120" customFormat="1" ht="32.25" customHeight="1">
      <c r="A41" s="148"/>
      <c r="B41" s="148"/>
      <c r="C41" s="269" t="s">
        <v>170</v>
      </c>
      <c r="D41" s="39" t="s">
        <v>19</v>
      </c>
      <c r="E41" s="39" t="s">
        <v>20</v>
      </c>
      <c r="F41" s="145"/>
      <c r="G41" s="127"/>
      <c r="H41" s="129"/>
      <c r="I41" s="129"/>
      <c r="J41" s="145"/>
      <c r="K41" s="127"/>
      <c r="L41" s="164"/>
      <c r="M41" s="148"/>
      <c r="N41" s="146"/>
      <c r="O41" s="177">
        <v>321</v>
      </c>
      <c r="P41" s="270">
        <v>4930372</v>
      </c>
      <c r="Q41" s="146"/>
      <c r="R41" s="127"/>
      <c r="S41" s="147"/>
    </row>
    <row r="42" spans="1:19" s="120" customFormat="1" ht="32.25" customHeight="1">
      <c r="A42" s="148"/>
      <c r="B42" s="148"/>
      <c r="C42" s="269"/>
      <c r="D42" s="39" t="s">
        <v>34</v>
      </c>
      <c r="E42" s="39" t="s">
        <v>35</v>
      </c>
      <c r="F42" s="145"/>
      <c r="G42" s="127"/>
      <c r="H42" s="129"/>
      <c r="I42" s="129"/>
      <c r="J42" s="145"/>
      <c r="K42" s="127"/>
      <c r="L42" s="164"/>
      <c r="M42" s="148"/>
      <c r="N42" s="146"/>
      <c r="O42" s="177">
        <v>10700</v>
      </c>
      <c r="P42" s="270"/>
      <c r="Q42" s="146"/>
      <c r="R42" s="127"/>
      <c r="S42" s="147"/>
    </row>
    <row r="43" spans="1:19" s="120" customFormat="1" ht="32.25" customHeight="1">
      <c r="A43" s="148"/>
      <c r="B43" s="148"/>
      <c r="C43" s="269"/>
      <c r="D43" s="39" t="s">
        <v>37</v>
      </c>
      <c r="E43" s="39" t="s">
        <v>23</v>
      </c>
      <c r="F43" s="145"/>
      <c r="G43" s="127"/>
      <c r="H43" s="129"/>
      <c r="I43" s="129"/>
      <c r="J43" s="145"/>
      <c r="K43" s="127"/>
      <c r="L43" s="164"/>
      <c r="M43" s="148"/>
      <c r="N43" s="146"/>
      <c r="O43" s="177">
        <v>2</v>
      </c>
      <c r="P43" s="270"/>
      <c r="Q43" s="146"/>
      <c r="R43" s="127"/>
      <c r="S43" s="147"/>
    </row>
    <row r="44" spans="1:19" s="120" customFormat="1" ht="47.25" customHeight="1">
      <c r="A44" s="148"/>
      <c r="B44" s="148"/>
      <c r="C44" s="269"/>
      <c r="D44" s="39" t="s">
        <v>164</v>
      </c>
      <c r="E44" s="39" t="s">
        <v>35</v>
      </c>
      <c r="F44" s="145"/>
      <c r="G44" s="127"/>
      <c r="H44" s="129"/>
      <c r="I44" s="129"/>
      <c r="J44" s="145"/>
      <c r="K44" s="127"/>
      <c r="L44" s="164"/>
      <c r="M44" s="148"/>
      <c r="N44" s="146"/>
      <c r="O44" s="177">
        <v>24</v>
      </c>
      <c r="P44" s="270"/>
      <c r="Q44" s="146"/>
      <c r="R44" s="127"/>
      <c r="S44" s="147"/>
    </row>
    <row r="45" spans="1:19" s="120" customFormat="1" ht="54.75" customHeight="1">
      <c r="A45" s="148"/>
      <c r="B45" s="148"/>
      <c r="C45" s="269"/>
      <c r="D45" s="39" t="s">
        <v>171</v>
      </c>
      <c r="E45" s="39" t="s">
        <v>35</v>
      </c>
      <c r="F45" s="145"/>
      <c r="G45" s="127"/>
      <c r="H45" s="129"/>
      <c r="I45" s="129"/>
      <c r="J45" s="145"/>
      <c r="K45" s="127"/>
      <c r="L45" s="164"/>
      <c r="M45" s="148"/>
      <c r="N45" s="146"/>
      <c r="O45" s="177">
        <v>80</v>
      </c>
      <c r="P45" s="270"/>
      <c r="Q45" s="146"/>
      <c r="R45" s="127"/>
      <c r="S45" s="147"/>
    </row>
    <row r="46" spans="1:19" s="120" customFormat="1" ht="36.75" customHeight="1">
      <c r="A46" s="148"/>
      <c r="B46" s="148"/>
      <c r="C46" s="269" t="s">
        <v>172</v>
      </c>
      <c r="D46" s="39" t="s">
        <v>19</v>
      </c>
      <c r="E46" s="39" t="s">
        <v>20</v>
      </c>
      <c r="F46" s="145"/>
      <c r="G46" s="127"/>
      <c r="H46" s="129"/>
      <c r="I46" s="129"/>
      <c r="J46" s="145"/>
      <c r="K46" s="127"/>
      <c r="L46" s="164"/>
      <c r="M46" s="148"/>
      <c r="N46" s="146"/>
      <c r="O46" s="177">
        <v>139</v>
      </c>
      <c r="P46" s="270">
        <v>2146006</v>
      </c>
      <c r="Q46" s="146"/>
      <c r="R46" s="127"/>
      <c r="S46" s="147"/>
    </row>
    <row r="47" spans="1:19" s="120" customFormat="1" ht="32.25" customHeight="1">
      <c r="A47" s="148"/>
      <c r="B47" s="148"/>
      <c r="C47" s="269"/>
      <c r="D47" s="39" t="s">
        <v>34</v>
      </c>
      <c r="E47" s="39" t="s">
        <v>35</v>
      </c>
      <c r="F47" s="145"/>
      <c r="G47" s="127"/>
      <c r="H47" s="129"/>
      <c r="I47" s="129"/>
      <c r="J47" s="145"/>
      <c r="K47" s="127"/>
      <c r="L47" s="164"/>
      <c r="M47" s="148"/>
      <c r="N47" s="146"/>
      <c r="O47" s="177">
        <v>4650</v>
      </c>
      <c r="P47" s="270"/>
      <c r="Q47" s="146"/>
      <c r="R47" s="127"/>
      <c r="S47" s="147"/>
    </row>
    <row r="48" spans="1:19" s="120" customFormat="1" ht="36" customHeight="1">
      <c r="A48" s="148"/>
      <c r="B48" s="148"/>
      <c r="C48" s="269"/>
      <c r="D48" s="39" t="s">
        <v>37</v>
      </c>
      <c r="E48" s="39" t="s">
        <v>23</v>
      </c>
      <c r="F48" s="145"/>
      <c r="G48" s="127"/>
      <c r="H48" s="129"/>
      <c r="I48" s="129"/>
      <c r="J48" s="145"/>
      <c r="K48" s="127"/>
      <c r="L48" s="164"/>
      <c r="M48" s="148"/>
      <c r="N48" s="146"/>
      <c r="O48" s="177">
        <v>6</v>
      </c>
      <c r="P48" s="270"/>
      <c r="Q48" s="146"/>
      <c r="R48" s="127"/>
      <c r="S48" s="147"/>
    </row>
    <row r="49" spans="1:19" s="120" customFormat="1" ht="54.75" customHeight="1">
      <c r="A49" s="148"/>
      <c r="B49" s="148"/>
      <c r="C49" s="269"/>
      <c r="D49" s="39" t="s">
        <v>164</v>
      </c>
      <c r="E49" s="39" t="s">
        <v>35</v>
      </c>
      <c r="F49" s="145"/>
      <c r="G49" s="127"/>
      <c r="H49" s="129"/>
      <c r="I49" s="129"/>
      <c r="J49" s="145"/>
      <c r="K49" s="127"/>
      <c r="L49" s="164"/>
      <c r="M49" s="148"/>
      <c r="N49" s="146"/>
      <c r="O49" s="177">
        <v>72</v>
      </c>
      <c r="P49" s="270"/>
      <c r="Q49" s="146"/>
      <c r="R49" s="127"/>
      <c r="S49" s="147"/>
    </row>
    <row r="50" spans="1:19" s="120" customFormat="1" ht="31.5" customHeight="1">
      <c r="A50" s="148"/>
      <c r="B50" s="148"/>
      <c r="C50" s="269"/>
      <c r="D50" s="39" t="s">
        <v>163</v>
      </c>
      <c r="E50" s="39" t="s">
        <v>21</v>
      </c>
      <c r="F50" s="145"/>
      <c r="G50" s="127"/>
      <c r="H50" s="129"/>
      <c r="I50" s="129"/>
      <c r="J50" s="145"/>
      <c r="K50" s="127"/>
      <c r="L50" s="164"/>
      <c r="M50" s="148"/>
      <c r="N50" s="146"/>
      <c r="O50" s="177">
        <v>320</v>
      </c>
      <c r="P50" s="270"/>
      <c r="Q50" s="146"/>
      <c r="R50" s="127"/>
      <c r="S50" s="147"/>
    </row>
    <row r="51" spans="1:19" s="120" customFormat="1" ht="30" customHeight="1">
      <c r="A51" s="148"/>
      <c r="B51" s="148"/>
      <c r="C51" s="269" t="s">
        <v>173</v>
      </c>
      <c r="D51" s="39" t="s">
        <v>34</v>
      </c>
      <c r="E51" s="39" t="s">
        <v>35</v>
      </c>
      <c r="F51" s="145"/>
      <c r="G51" s="127"/>
      <c r="H51" s="129"/>
      <c r="I51" s="129"/>
      <c r="J51" s="145"/>
      <c r="K51" s="127"/>
      <c r="L51" s="164"/>
      <c r="M51" s="148"/>
      <c r="N51" s="146"/>
      <c r="O51" s="177">
        <v>5115</v>
      </c>
      <c r="P51" s="270">
        <v>2328580</v>
      </c>
      <c r="Q51" s="146"/>
      <c r="R51" s="127"/>
      <c r="S51" s="147"/>
    </row>
    <row r="52" spans="1:19" s="120" customFormat="1" ht="34.5" customHeight="1">
      <c r="A52" s="148"/>
      <c r="B52" s="148"/>
      <c r="C52" s="269"/>
      <c r="D52" s="39" t="s">
        <v>162</v>
      </c>
      <c r="E52" s="39" t="s">
        <v>35</v>
      </c>
      <c r="F52" s="145"/>
      <c r="G52" s="127"/>
      <c r="H52" s="129"/>
      <c r="I52" s="129"/>
      <c r="J52" s="145"/>
      <c r="K52" s="127"/>
      <c r="L52" s="164"/>
      <c r="M52" s="148"/>
      <c r="N52" s="146"/>
      <c r="O52" s="177">
        <v>340</v>
      </c>
      <c r="P52" s="270"/>
      <c r="Q52" s="146"/>
      <c r="R52" s="127"/>
      <c r="S52" s="147"/>
    </row>
    <row r="53" spans="1:19" s="120" customFormat="1" ht="34.5" customHeight="1">
      <c r="A53" s="148"/>
      <c r="B53" s="148"/>
      <c r="C53" s="269"/>
      <c r="D53" s="39" t="s">
        <v>37</v>
      </c>
      <c r="E53" s="39" t="s">
        <v>23</v>
      </c>
      <c r="F53" s="145"/>
      <c r="G53" s="127"/>
      <c r="H53" s="129"/>
      <c r="I53" s="129"/>
      <c r="J53" s="145"/>
      <c r="K53" s="127"/>
      <c r="L53" s="164"/>
      <c r="M53" s="148"/>
      <c r="N53" s="146"/>
      <c r="O53" s="177">
        <v>2</v>
      </c>
      <c r="P53" s="270"/>
      <c r="Q53" s="146"/>
      <c r="R53" s="127"/>
      <c r="S53" s="147"/>
    </row>
    <row r="54" spans="1:19" s="120" customFormat="1" ht="31.5" customHeight="1">
      <c r="A54" s="148"/>
      <c r="B54" s="148"/>
      <c r="C54" s="269" t="s">
        <v>167</v>
      </c>
      <c r="D54" s="39" t="s">
        <v>34</v>
      </c>
      <c r="E54" s="39" t="s">
        <v>35</v>
      </c>
      <c r="F54" s="145"/>
      <c r="G54" s="127"/>
      <c r="H54" s="129"/>
      <c r="I54" s="129"/>
      <c r="J54" s="145"/>
      <c r="K54" s="127"/>
      <c r="L54" s="164"/>
      <c r="M54" s="148"/>
      <c r="N54" s="146"/>
      <c r="O54" s="177"/>
      <c r="P54" s="171"/>
      <c r="Q54" s="146"/>
      <c r="R54" s="127">
        <v>320000</v>
      </c>
      <c r="S54" s="273">
        <v>11641057</v>
      </c>
    </row>
    <row r="55" spans="1:19" s="120" customFormat="1" ht="35.25" customHeight="1">
      <c r="A55" s="148"/>
      <c r="B55" s="148"/>
      <c r="C55" s="269"/>
      <c r="D55" s="39" t="s">
        <v>162</v>
      </c>
      <c r="E55" s="39" t="s">
        <v>35</v>
      </c>
      <c r="F55" s="145"/>
      <c r="G55" s="127"/>
      <c r="H55" s="129"/>
      <c r="I55" s="129"/>
      <c r="J55" s="145"/>
      <c r="K55" s="127"/>
      <c r="L55" s="164"/>
      <c r="M55" s="148"/>
      <c r="N55" s="146"/>
      <c r="O55" s="177"/>
      <c r="P55" s="171"/>
      <c r="Q55" s="146"/>
      <c r="R55" s="127">
        <v>2320</v>
      </c>
      <c r="S55" s="273"/>
    </row>
    <row r="56" spans="1:19" s="120" customFormat="1" ht="35.25" customHeight="1">
      <c r="A56" s="148"/>
      <c r="B56" s="148"/>
      <c r="C56" s="269"/>
      <c r="D56" s="39" t="s">
        <v>177</v>
      </c>
      <c r="E56" s="39" t="s">
        <v>21</v>
      </c>
      <c r="F56" s="145"/>
      <c r="G56" s="127"/>
      <c r="H56" s="129"/>
      <c r="I56" s="129"/>
      <c r="J56" s="145"/>
      <c r="K56" s="127"/>
      <c r="L56" s="164"/>
      <c r="M56" s="148"/>
      <c r="N56" s="146"/>
      <c r="O56" s="177"/>
      <c r="P56" s="171"/>
      <c r="Q56" s="146"/>
      <c r="R56" s="127">
        <v>3700</v>
      </c>
      <c r="S56" s="273"/>
    </row>
    <row r="57" spans="1:19" s="120" customFormat="1" ht="20.25" customHeight="1">
      <c r="A57" s="148"/>
      <c r="B57" s="148"/>
      <c r="C57" s="37" t="s">
        <v>147</v>
      </c>
      <c r="D57" s="39" t="s">
        <v>19</v>
      </c>
      <c r="E57" s="39" t="s">
        <v>20</v>
      </c>
      <c r="F57" s="145">
        <v>671</v>
      </c>
      <c r="G57" s="127">
        <v>215</v>
      </c>
      <c r="H57" s="129">
        <f>F57*G57</f>
        <v>144265</v>
      </c>
      <c r="I57" s="129"/>
      <c r="J57" s="145">
        <f>ROUND(F57*1.078,2)</f>
        <v>723.34</v>
      </c>
      <c r="K57" s="127">
        <v>0</v>
      </c>
      <c r="L57" s="164">
        <f>J57*K57</f>
        <v>0</v>
      </c>
      <c r="M57" s="148"/>
      <c r="N57" s="146">
        <f>ROUND(J57*1.07,2)</f>
        <v>773.97</v>
      </c>
      <c r="O57" s="274">
        <v>1100</v>
      </c>
      <c r="P57" s="171">
        <v>680212</v>
      </c>
      <c r="Q57" s="146">
        <f>ROUND(N57*1.07,2)</f>
        <v>828.15</v>
      </c>
      <c r="R57" s="127">
        <v>7177.976</v>
      </c>
      <c r="S57" s="147">
        <f>ROUND(Q57*R57,2)</f>
        <v>5944440.82</v>
      </c>
    </row>
    <row r="58" spans="1:19" s="120" customFormat="1" ht="20.25" customHeight="1">
      <c r="A58" s="148"/>
      <c r="B58" s="148"/>
      <c r="C58" s="37" t="s">
        <v>145</v>
      </c>
      <c r="D58" s="39" t="s">
        <v>146</v>
      </c>
      <c r="E58" s="39"/>
      <c r="F58" s="145"/>
      <c r="G58" s="127"/>
      <c r="H58" s="129"/>
      <c r="I58" s="129"/>
      <c r="J58" s="145"/>
      <c r="K58" s="127"/>
      <c r="L58" s="164"/>
      <c r="M58" s="148"/>
      <c r="N58" s="146">
        <v>7900000</v>
      </c>
      <c r="O58" s="177">
        <v>0</v>
      </c>
      <c r="P58" s="171">
        <f>N58*O58</f>
        <v>0</v>
      </c>
      <c r="Q58" s="146"/>
      <c r="R58" s="127"/>
      <c r="S58" s="147">
        <v>7900000</v>
      </c>
    </row>
    <row r="59" spans="1:19" s="120" customFormat="1" ht="47.25" customHeight="1">
      <c r="A59" s="148"/>
      <c r="B59" s="148"/>
      <c r="C59" s="37" t="s">
        <v>151</v>
      </c>
      <c r="D59" s="39" t="s">
        <v>150</v>
      </c>
      <c r="E59" s="39" t="s">
        <v>35</v>
      </c>
      <c r="F59" s="145"/>
      <c r="G59" s="127"/>
      <c r="H59" s="129"/>
      <c r="I59" s="165">
        <v>780.4878</v>
      </c>
      <c r="J59" s="145"/>
      <c r="K59" s="127">
        <v>615</v>
      </c>
      <c r="L59" s="187">
        <f>ROUND(I59*K59,2)</f>
        <v>480000</v>
      </c>
      <c r="M59" s="148"/>
      <c r="N59" s="146"/>
      <c r="O59" s="177"/>
      <c r="P59" s="171"/>
      <c r="Q59" s="146"/>
      <c r="R59" s="127"/>
      <c r="S59" s="147"/>
    </row>
    <row r="60" spans="1:19" s="120" customFormat="1" ht="64.5" customHeight="1">
      <c r="A60" s="148"/>
      <c r="B60" s="148"/>
      <c r="C60" s="37" t="s">
        <v>147</v>
      </c>
      <c r="D60" s="39" t="s">
        <v>149</v>
      </c>
      <c r="E60" s="39"/>
      <c r="F60" s="145"/>
      <c r="G60" s="127"/>
      <c r="H60" s="129"/>
      <c r="I60" s="129"/>
      <c r="J60" s="145"/>
      <c r="K60" s="127"/>
      <c r="L60" s="188">
        <v>192260</v>
      </c>
      <c r="M60" s="148"/>
      <c r="N60" s="146"/>
      <c r="O60" s="177"/>
      <c r="P60" s="171"/>
      <c r="Q60" s="146"/>
      <c r="R60" s="127"/>
      <c r="S60" s="147"/>
    </row>
    <row r="61" spans="1:19" s="120" customFormat="1" ht="64.5" customHeight="1">
      <c r="A61" s="148"/>
      <c r="B61" s="148"/>
      <c r="C61" s="162" t="s">
        <v>152</v>
      </c>
      <c r="D61" s="39" t="s">
        <v>158</v>
      </c>
      <c r="E61" s="39" t="s">
        <v>35</v>
      </c>
      <c r="F61" s="145"/>
      <c r="G61" s="127"/>
      <c r="H61" s="129"/>
      <c r="I61" s="168">
        <v>2496.039</v>
      </c>
      <c r="J61" s="145"/>
      <c r="K61" s="129">
        <v>78</v>
      </c>
      <c r="L61" s="189">
        <f>ROUND(I61*K61,2)</f>
        <v>194691.04</v>
      </c>
      <c r="M61" s="148"/>
      <c r="N61" s="146"/>
      <c r="O61" s="177"/>
      <c r="P61" s="171"/>
      <c r="Q61" s="146"/>
      <c r="R61" s="127"/>
      <c r="S61" s="147"/>
    </row>
    <row r="62" spans="1:19" s="120" customFormat="1" ht="49.5" customHeight="1">
      <c r="A62" s="148"/>
      <c r="B62" s="148"/>
      <c r="C62" s="163" t="s">
        <v>156</v>
      </c>
      <c r="D62" s="39" t="s">
        <v>157</v>
      </c>
      <c r="E62" s="39" t="s">
        <v>23</v>
      </c>
      <c r="F62" s="145"/>
      <c r="G62" s="127"/>
      <c r="H62" s="129"/>
      <c r="I62" s="129">
        <v>11515</v>
      </c>
      <c r="J62" s="145"/>
      <c r="K62" s="127">
        <v>4</v>
      </c>
      <c r="L62" s="188">
        <f>I62*K62</f>
        <v>46060</v>
      </c>
      <c r="M62" s="148"/>
      <c r="N62" s="146"/>
      <c r="O62" s="177"/>
      <c r="P62" s="171"/>
      <c r="Q62" s="146"/>
      <c r="R62" s="127"/>
      <c r="S62" s="147"/>
    </row>
    <row r="63" spans="1:19" s="120" customFormat="1" ht="40.5" customHeight="1">
      <c r="A63" s="148"/>
      <c r="B63" s="148"/>
      <c r="C63" s="275" t="s">
        <v>153</v>
      </c>
      <c r="D63" s="39" t="s">
        <v>154</v>
      </c>
      <c r="E63" s="39" t="s">
        <v>35</v>
      </c>
      <c r="F63" s="145"/>
      <c r="G63" s="127"/>
      <c r="H63" s="129"/>
      <c r="I63" s="168">
        <v>565.382</v>
      </c>
      <c r="J63" s="145"/>
      <c r="K63" s="129">
        <v>400</v>
      </c>
      <c r="L63" s="276">
        <v>496153</v>
      </c>
      <c r="M63" s="148"/>
      <c r="N63" s="146"/>
      <c r="O63" s="177"/>
      <c r="P63" s="171"/>
      <c r="Q63" s="146"/>
      <c r="R63" s="127"/>
      <c r="S63" s="147"/>
    </row>
    <row r="64" spans="1:19" s="120" customFormat="1" ht="48" customHeight="1">
      <c r="A64" s="148"/>
      <c r="B64" s="148"/>
      <c r="C64" s="275"/>
      <c r="D64" s="39" t="s">
        <v>155</v>
      </c>
      <c r="E64" s="39" t="s">
        <v>35</v>
      </c>
      <c r="F64" s="145"/>
      <c r="G64" s="127"/>
      <c r="H64" s="129"/>
      <c r="I64" s="162">
        <v>500</v>
      </c>
      <c r="J64" s="145"/>
      <c r="K64" s="129">
        <v>540</v>
      </c>
      <c r="L64" s="276"/>
      <c r="M64" s="148"/>
      <c r="N64" s="146"/>
      <c r="O64" s="177"/>
      <c r="P64" s="171"/>
      <c r="Q64" s="146"/>
      <c r="R64" s="127"/>
      <c r="S64" s="147"/>
    </row>
    <row r="65" spans="1:19" s="186" customFormat="1" ht="47.25" customHeight="1">
      <c r="A65" s="183"/>
      <c r="B65" s="183"/>
      <c r="C65" s="199" t="s">
        <v>141</v>
      </c>
      <c r="D65" s="199"/>
      <c r="E65" s="199"/>
      <c r="F65" s="184"/>
      <c r="G65" s="184"/>
      <c r="H65" s="185">
        <f>SUM(H13:H38)</f>
        <v>50929205.06</v>
      </c>
      <c r="I65" s="185"/>
      <c r="J65" s="184"/>
      <c r="K65" s="184"/>
      <c r="L65" s="264">
        <v>35514699.91</v>
      </c>
      <c r="M65" s="183"/>
      <c r="N65" s="183"/>
      <c r="O65" s="277"/>
      <c r="P65" s="278">
        <f>P15+P21+P22+P26+P37+P41+P46+P51+P57</f>
        <v>33534300</v>
      </c>
      <c r="Q65" s="183"/>
      <c r="R65" s="277"/>
      <c r="S65" s="278">
        <f>SUM(S13:S58)</f>
        <v>34047000.06</v>
      </c>
    </row>
    <row r="66" spans="1:19" s="120" customFormat="1" ht="26.25" customHeight="1">
      <c r="A66" s="259" t="s">
        <v>142</v>
      </c>
      <c r="B66" s="259"/>
      <c r="C66" s="259"/>
      <c r="D66" s="259"/>
      <c r="E66" s="259"/>
      <c r="F66" s="259"/>
      <c r="G66" s="259"/>
      <c r="H66" s="259"/>
      <c r="I66" s="125"/>
      <c r="J66" s="279">
        <v>103095999.91</v>
      </c>
      <c r="K66" s="279"/>
      <c r="L66" s="279"/>
      <c r="M66" s="146"/>
      <c r="N66" s="146"/>
      <c r="O66" s="280"/>
      <c r="P66" s="171"/>
      <c r="Q66" s="146"/>
      <c r="R66" s="281"/>
      <c r="S66" s="147"/>
    </row>
    <row r="67" spans="1:19" s="121" customFormat="1" ht="78.75" customHeight="1">
      <c r="A67" s="137"/>
      <c r="B67" s="138"/>
      <c r="C67" s="139"/>
      <c r="D67" s="140"/>
      <c r="E67" s="141"/>
      <c r="F67" s="139"/>
      <c r="G67" s="142"/>
      <c r="H67" s="142"/>
      <c r="I67" s="142"/>
      <c r="J67" s="139"/>
      <c r="K67" s="142"/>
      <c r="L67" s="139"/>
      <c r="M67" s="143"/>
      <c r="N67" s="122"/>
      <c r="O67" s="179"/>
      <c r="P67" s="170"/>
      <c r="R67" s="131"/>
      <c r="S67" s="134"/>
    </row>
    <row r="68" spans="3:19" s="11" customFormat="1" ht="15.75">
      <c r="C68" s="8"/>
      <c r="D68" s="12"/>
      <c r="E68" s="9"/>
      <c r="F68" s="8"/>
      <c r="G68" s="128"/>
      <c r="H68" s="128"/>
      <c r="I68" s="128"/>
      <c r="J68" s="8"/>
      <c r="K68" s="128"/>
      <c r="L68" s="8"/>
      <c r="O68" s="180"/>
      <c r="P68" s="172"/>
      <c r="R68" s="132"/>
      <c r="S68" s="135"/>
    </row>
    <row r="72" ht="15.75">
      <c r="J72" s="157"/>
    </row>
    <row r="74" spans="5:16" ht="15.75">
      <c r="E74" s="149"/>
      <c r="F74" s="150"/>
      <c r="G74" s="151"/>
      <c r="H74" s="151"/>
      <c r="I74" s="151"/>
      <c r="J74" s="150"/>
      <c r="K74" s="151"/>
      <c r="L74" s="150"/>
      <c r="M74" s="150"/>
      <c r="N74" s="150"/>
      <c r="O74" s="182"/>
      <c r="P74" s="173"/>
    </row>
    <row r="75" spans="5:16" ht="15.75">
      <c r="E75" s="149"/>
      <c r="F75" s="150"/>
      <c r="G75" s="151"/>
      <c r="H75" s="151"/>
      <c r="I75" s="151"/>
      <c r="J75" s="150"/>
      <c r="K75" s="151"/>
      <c r="L75" s="150"/>
      <c r="M75" s="150"/>
      <c r="N75" s="150"/>
      <c r="O75" s="182"/>
      <c r="P75" s="173"/>
    </row>
    <row r="76" spans="5:16" ht="15.75">
      <c r="E76" s="149"/>
      <c r="F76" s="150"/>
      <c r="G76" s="151"/>
      <c r="H76" s="151"/>
      <c r="I76" s="151"/>
      <c r="J76" s="153"/>
      <c r="K76" s="154"/>
      <c r="L76" s="150"/>
      <c r="M76" s="150"/>
      <c r="N76" s="150"/>
      <c r="O76" s="182"/>
      <c r="P76" s="173"/>
    </row>
    <row r="77" spans="5:16" ht="15.75">
      <c r="E77" s="149"/>
      <c r="F77" s="150"/>
      <c r="G77" s="151"/>
      <c r="H77" s="151"/>
      <c r="I77" s="151"/>
      <c r="J77" s="198"/>
      <c r="K77" s="198"/>
      <c r="L77" s="150"/>
      <c r="M77" s="150"/>
      <c r="N77" s="150"/>
      <c r="O77" s="182"/>
      <c r="P77" s="173"/>
    </row>
    <row r="78" spans="5:16" ht="31.5">
      <c r="E78" s="149"/>
      <c r="F78" s="150"/>
      <c r="G78" s="151"/>
      <c r="H78" s="152" t="s">
        <v>122</v>
      </c>
      <c r="I78" s="152"/>
      <c r="J78" s="155"/>
      <c r="K78" s="156"/>
      <c r="L78" s="161"/>
      <c r="M78" s="150"/>
      <c r="N78" s="150"/>
      <c r="O78" s="182"/>
      <c r="P78" s="173"/>
    </row>
    <row r="79" spans="5:16" ht="15.75">
      <c r="E79" s="149"/>
      <c r="F79" s="150"/>
      <c r="G79" s="151" t="s">
        <v>124</v>
      </c>
      <c r="H79" s="151" t="e">
        <f>L13+L15+#REF!+#REF!+L22+#REF!+L26+#REF!+#REF!+#REF!+L32+#REF!+#REF!+L34+#REF!+L37+#REF!+#REF!+#REF!+#REF!+#REF!+#REF!+#REF!+#REF!+#REF!+#REF!+#REF!+#REF!+#REF!+#REF!+#REF!+#REF!</f>
        <v>#REF!</v>
      </c>
      <c r="I79" s="151"/>
      <c r="J79" s="150"/>
      <c r="K79" s="151"/>
      <c r="L79" s="150"/>
      <c r="M79" s="150"/>
      <c r="N79" s="150"/>
      <c r="O79" s="182"/>
      <c r="P79" s="173"/>
    </row>
    <row r="80" spans="5:16" ht="15.75">
      <c r="E80" s="149"/>
      <c r="F80" s="150"/>
      <c r="G80" s="151"/>
      <c r="H80" s="151"/>
      <c r="I80" s="151"/>
      <c r="J80" s="150"/>
      <c r="K80" s="151"/>
      <c r="L80" s="150"/>
      <c r="M80" s="150"/>
      <c r="N80" s="150"/>
      <c r="O80" s="182"/>
      <c r="P80" s="173"/>
    </row>
    <row r="81" spans="5:16" ht="15.75">
      <c r="E81" s="149"/>
      <c r="F81" s="150"/>
      <c r="G81" s="151"/>
      <c r="H81" s="151"/>
      <c r="I81" s="151"/>
      <c r="J81" s="150"/>
      <c r="K81" s="151"/>
      <c r="L81" s="150"/>
      <c r="M81" s="150"/>
      <c r="N81" s="150"/>
      <c r="O81" s="182"/>
      <c r="P81" s="173"/>
    </row>
    <row r="82" spans="5:16" ht="15.75">
      <c r="E82" s="149"/>
      <c r="F82" s="150"/>
      <c r="G82" s="151"/>
      <c r="H82" s="151" t="e">
        <f>H79</f>
        <v>#REF!</v>
      </c>
      <c r="I82" s="151"/>
      <c r="J82" s="150"/>
      <c r="K82" s="151"/>
      <c r="L82" s="150"/>
      <c r="M82" s="150"/>
      <c r="N82" s="150"/>
      <c r="O82" s="182"/>
      <c r="P82" s="173"/>
    </row>
    <row r="83" spans="5:16" ht="15.75">
      <c r="E83" s="149"/>
      <c r="F83" s="150"/>
      <c r="G83" s="151"/>
      <c r="H83" s="151"/>
      <c r="I83" s="151"/>
      <c r="J83" s="150"/>
      <c r="K83" s="151"/>
      <c r="L83" s="150"/>
      <c r="M83" s="150"/>
      <c r="N83" s="150"/>
      <c r="O83" s="182"/>
      <c r="P83" s="173"/>
    </row>
    <row r="84" spans="5:16" ht="15.75">
      <c r="E84" s="149"/>
      <c r="F84" s="150"/>
      <c r="G84" s="151"/>
      <c r="H84" s="151"/>
      <c r="I84" s="151"/>
      <c r="J84" s="150"/>
      <c r="K84" s="151"/>
      <c r="L84" s="150"/>
      <c r="M84" s="150"/>
      <c r="N84" s="150"/>
      <c r="O84" s="182"/>
      <c r="P84" s="173"/>
    </row>
    <row r="85" spans="5:16" ht="15.75">
      <c r="E85" s="149"/>
      <c r="F85" s="150"/>
      <c r="G85" s="151"/>
      <c r="H85" s="151"/>
      <c r="I85" s="151"/>
      <c r="J85" s="150"/>
      <c r="K85" s="151"/>
      <c r="L85" s="150"/>
      <c r="M85" s="150"/>
      <c r="N85" s="150"/>
      <c r="O85" s="182"/>
      <c r="P85" s="173"/>
    </row>
  </sheetData>
  <sheetProtection/>
  <mergeCells count="37">
    <mergeCell ref="O1:S1"/>
    <mergeCell ref="P46:P50"/>
    <mergeCell ref="C51:C53"/>
    <mergeCell ref="P51:P53"/>
    <mergeCell ref="P41:P45"/>
    <mergeCell ref="P22:P25"/>
    <mergeCell ref="C3:P3"/>
    <mergeCell ref="E4:S4"/>
    <mergeCell ref="J77:K77"/>
    <mergeCell ref="C65:E65"/>
    <mergeCell ref="A66:H66"/>
    <mergeCell ref="A13:A38"/>
    <mergeCell ref="B13:B38"/>
    <mergeCell ref="J66:L66"/>
    <mergeCell ref="L63:L64"/>
    <mergeCell ref="C63:C64"/>
    <mergeCell ref="C41:C45"/>
    <mergeCell ref="C46:C50"/>
    <mergeCell ref="C32:C33"/>
    <mergeCell ref="D4:D6"/>
    <mergeCell ref="C37:C40"/>
    <mergeCell ref="C4:C6"/>
    <mergeCell ref="B4:B6"/>
    <mergeCell ref="R3:S3"/>
    <mergeCell ref="P26:P31"/>
    <mergeCell ref="P15:P20"/>
    <mergeCell ref="P37:P40"/>
    <mergeCell ref="C54:C56"/>
    <mergeCell ref="S54:S56"/>
    <mergeCell ref="A4:A6"/>
    <mergeCell ref="M13:M38"/>
    <mergeCell ref="C13:C14"/>
    <mergeCell ref="C34:C36"/>
    <mergeCell ref="C7:C11"/>
    <mergeCell ref="C15:C20"/>
    <mergeCell ref="C22:C25"/>
    <mergeCell ref="C26:C3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zoomScale="70" zoomScaleNormal="70" zoomScalePageLayoutView="0" workbookViewId="0" topLeftCell="E1">
      <pane ySplit="5" topLeftCell="BM6" activePane="bottomLeft" state="frozen"/>
      <selection pane="topLeft" activeCell="A1" sqref="A1"/>
      <selection pane="bottomLeft" activeCell="K6" sqref="K6"/>
    </sheetView>
  </sheetViews>
  <sheetFormatPr defaultColWidth="9.00390625" defaultRowHeight="12.75"/>
  <cols>
    <col min="1" max="2" width="0" style="8" hidden="1" customWidth="1"/>
    <col min="3" max="3" width="21.375" style="8" customWidth="1"/>
    <col min="4" max="4" width="29.25390625" style="8" customWidth="1"/>
    <col min="5" max="5" width="9.125" style="9" customWidth="1"/>
    <col min="6" max="6" width="10.625" style="8" customWidth="1"/>
    <col min="7" max="7" width="14.375" style="8" bestFit="1" customWidth="1"/>
    <col min="8" max="8" width="14.25390625" style="8" customWidth="1"/>
    <col min="9" max="9" width="15.75390625" style="8" customWidth="1"/>
    <col min="10" max="10" width="15.00390625" style="8" customWidth="1"/>
    <col min="11" max="11" width="15.625" style="8" customWidth="1"/>
    <col min="12" max="13" width="13.125" style="8" customWidth="1"/>
    <col min="14" max="14" width="15.375" style="8" customWidth="1"/>
    <col min="15" max="16" width="13.125" style="8" customWidth="1"/>
    <col min="17" max="17" width="18.00390625" style="8" customWidth="1"/>
    <col min="18" max="18" width="9.125" style="9" customWidth="1"/>
    <col min="19" max="19" width="14.875" style="8" customWidth="1"/>
    <col min="20" max="20" width="10.125" style="8" customWidth="1"/>
    <col min="21" max="21" width="0" style="8" hidden="1" customWidth="1"/>
    <col min="22" max="16384" width="9.125" style="8" customWidth="1"/>
  </cols>
  <sheetData>
    <row r="1" ht="15.75">
      <c r="Q1" s="8" t="s">
        <v>138</v>
      </c>
    </row>
    <row r="2" spans="1:23" ht="20.25">
      <c r="A2" s="7"/>
      <c r="B2" s="1"/>
      <c r="C2" s="2"/>
      <c r="D2" s="15"/>
      <c r="E2" s="13"/>
      <c r="F2" s="1"/>
      <c r="G2" s="1"/>
      <c r="H2" s="16" t="s">
        <v>137</v>
      </c>
      <c r="I2" s="1"/>
      <c r="J2" s="1"/>
      <c r="K2" s="1"/>
      <c r="L2" s="1"/>
      <c r="M2" s="1"/>
      <c r="N2" s="1"/>
      <c r="O2" s="1"/>
      <c r="P2" s="1"/>
      <c r="Q2" s="1"/>
      <c r="R2" s="3"/>
      <c r="S2" s="2"/>
      <c r="T2" s="4"/>
      <c r="U2" s="2"/>
      <c r="V2" s="7"/>
      <c r="W2" s="7"/>
    </row>
    <row r="3" spans="1:23" ht="15.75" customHeight="1">
      <c r="A3" s="227" t="s">
        <v>0</v>
      </c>
      <c r="B3" s="227" t="s">
        <v>1</v>
      </c>
      <c r="C3" s="230" t="s">
        <v>2</v>
      </c>
      <c r="D3" s="230" t="s">
        <v>3</v>
      </c>
      <c r="E3" s="233" t="s">
        <v>4</v>
      </c>
      <c r="F3" s="234"/>
      <c r="G3" s="234"/>
      <c r="H3" s="234"/>
      <c r="I3" s="234"/>
      <c r="J3" s="234"/>
      <c r="K3" s="234"/>
      <c r="L3" s="232"/>
      <c r="M3" s="232"/>
      <c r="N3" s="232"/>
      <c r="O3" s="232"/>
      <c r="P3" s="232"/>
      <c r="Q3" s="235"/>
      <c r="R3" s="227" t="s">
        <v>5</v>
      </c>
      <c r="S3" s="227" t="s">
        <v>6</v>
      </c>
      <c r="T3" s="227" t="s">
        <v>7</v>
      </c>
      <c r="U3" s="227" t="s">
        <v>8</v>
      </c>
      <c r="V3" s="7"/>
      <c r="W3" s="7"/>
    </row>
    <row r="4" spans="1:23" ht="15.75">
      <c r="A4" s="228"/>
      <c r="B4" s="228"/>
      <c r="C4" s="238"/>
      <c r="D4" s="238"/>
      <c r="E4" s="230" t="s">
        <v>9</v>
      </c>
      <c r="F4" s="230"/>
      <c r="G4" s="230"/>
      <c r="H4" s="230"/>
      <c r="I4" s="231">
        <v>2009</v>
      </c>
      <c r="J4" s="236"/>
      <c r="K4" s="235"/>
      <c r="L4" s="231">
        <v>2010</v>
      </c>
      <c r="M4" s="232"/>
      <c r="N4" s="33"/>
      <c r="O4" s="231">
        <v>2011</v>
      </c>
      <c r="P4" s="232"/>
      <c r="Q4" s="235"/>
      <c r="R4" s="228"/>
      <c r="S4" s="228"/>
      <c r="T4" s="228"/>
      <c r="U4" s="228"/>
      <c r="V4" s="7"/>
      <c r="W4" s="7"/>
    </row>
    <row r="5" spans="1:23" ht="135.75" customHeight="1">
      <c r="A5" s="229"/>
      <c r="B5" s="229"/>
      <c r="C5" s="239"/>
      <c r="D5" s="239"/>
      <c r="E5" s="14" t="s">
        <v>10</v>
      </c>
      <c r="F5" s="14" t="s">
        <v>12</v>
      </c>
      <c r="G5" s="5" t="s">
        <v>11</v>
      </c>
      <c r="H5" s="5" t="s">
        <v>136</v>
      </c>
      <c r="I5" s="5" t="s">
        <v>12</v>
      </c>
      <c r="J5" s="5" t="s">
        <v>11</v>
      </c>
      <c r="K5" s="5" t="s">
        <v>82</v>
      </c>
      <c r="L5" s="5" t="s">
        <v>12</v>
      </c>
      <c r="M5" s="5" t="s">
        <v>11</v>
      </c>
      <c r="N5" s="5" t="s">
        <v>82</v>
      </c>
      <c r="O5" s="5" t="s">
        <v>12</v>
      </c>
      <c r="P5" s="32" t="s">
        <v>11</v>
      </c>
      <c r="Q5" s="5" t="s">
        <v>82</v>
      </c>
      <c r="R5" s="229"/>
      <c r="S5" s="229"/>
      <c r="T5" s="229"/>
      <c r="U5" s="229"/>
      <c r="V5" s="7"/>
      <c r="W5" s="7"/>
    </row>
    <row r="6" spans="1:23" s="49" customFormat="1" ht="33.75" customHeight="1">
      <c r="A6" s="215" t="s">
        <v>14</v>
      </c>
      <c r="B6" s="247" t="s">
        <v>15</v>
      </c>
      <c r="C6" s="244" t="s">
        <v>18</v>
      </c>
      <c r="D6" s="43" t="s">
        <v>19</v>
      </c>
      <c r="E6" s="43" t="s">
        <v>20</v>
      </c>
      <c r="F6" s="42">
        <v>671</v>
      </c>
      <c r="G6" s="48">
        <v>300</v>
      </c>
      <c r="H6" s="46">
        <f aca="true" t="shared" si="0" ref="H6:H69">F6*G6</f>
        <v>201300</v>
      </c>
      <c r="I6" s="42">
        <v>671</v>
      </c>
      <c r="J6" s="48">
        <v>300</v>
      </c>
      <c r="K6" s="48">
        <f>I6*J6</f>
        <v>201300</v>
      </c>
      <c r="L6" s="48"/>
      <c r="M6" s="48"/>
      <c r="N6" s="48"/>
      <c r="O6" s="48"/>
      <c r="P6" s="48"/>
      <c r="Q6" s="48"/>
      <c r="R6" s="208" t="s">
        <v>32</v>
      </c>
      <c r="S6" s="195" t="s">
        <v>139</v>
      </c>
      <c r="T6" s="195" t="s">
        <v>16</v>
      </c>
      <c r="U6" s="195" t="s">
        <v>17</v>
      </c>
      <c r="V6" s="119"/>
      <c r="W6" s="119"/>
    </row>
    <row r="7" spans="1:21" ht="33.75" customHeight="1">
      <c r="A7" s="215"/>
      <c r="B7" s="248"/>
      <c r="C7" s="245"/>
      <c r="D7" s="17" t="s">
        <v>24</v>
      </c>
      <c r="E7" s="17" t="s">
        <v>21</v>
      </c>
      <c r="F7" s="6">
        <v>1664</v>
      </c>
      <c r="G7" s="27">
        <v>1600</v>
      </c>
      <c r="H7" s="20">
        <f t="shared" si="0"/>
        <v>2662400</v>
      </c>
      <c r="I7" s="6">
        <v>1664</v>
      </c>
      <c r="J7" s="27">
        <v>1600</v>
      </c>
      <c r="K7" s="27">
        <f>I7*J7</f>
        <v>2662400</v>
      </c>
      <c r="L7" s="27"/>
      <c r="M7" s="27"/>
      <c r="N7" s="27"/>
      <c r="O7" s="27"/>
      <c r="P7" s="27"/>
      <c r="Q7" s="27"/>
      <c r="R7" s="209"/>
      <c r="S7" s="202"/>
      <c r="T7" s="202"/>
      <c r="U7" s="202"/>
    </row>
    <row r="8" spans="1:21" s="71" customFormat="1" ht="33.75" customHeight="1">
      <c r="A8" s="215"/>
      <c r="B8" s="248"/>
      <c r="C8" s="245"/>
      <c r="D8" s="65" t="s">
        <v>25</v>
      </c>
      <c r="E8" s="65" t="s">
        <v>22</v>
      </c>
      <c r="F8" s="66">
        <v>419</v>
      </c>
      <c r="G8" s="70">
        <v>18200</v>
      </c>
      <c r="H8" s="68">
        <f t="shared" si="0"/>
        <v>7625800</v>
      </c>
      <c r="I8" s="66">
        <v>419</v>
      </c>
      <c r="J8" s="70">
        <v>18200</v>
      </c>
      <c r="K8" s="70">
        <f aca="true" t="shared" si="1" ref="K8:K21">I8*J8</f>
        <v>7625800</v>
      </c>
      <c r="L8" s="70"/>
      <c r="M8" s="70"/>
      <c r="N8" s="70"/>
      <c r="O8" s="70"/>
      <c r="P8" s="70"/>
      <c r="Q8" s="70"/>
      <c r="R8" s="209"/>
      <c r="S8" s="202"/>
      <c r="T8" s="202"/>
      <c r="U8" s="202"/>
    </row>
    <row r="9" spans="1:21" ht="33.75" customHeight="1">
      <c r="A9" s="215"/>
      <c r="B9" s="248"/>
      <c r="C9" s="245"/>
      <c r="D9" s="17" t="s">
        <v>26</v>
      </c>
      <c r="E9" s="17" t="s">
        <v>23</v>
      </c>
      <c r="F9" s="6">
        <v>5000</v>
      </c>
      <c r="G9" s="27">
        <v>17</v>
      </c>
      <c r="H9" s="20">
        <f t="shared" si="0"/>
        <v>85000</v>
      </c>
      <c r="I9" s="6">
        <v>5000</v>
      </c>
      <c r="J9" s="27">
        <v>17</v>
      </c>
      <c r="K9" s="27">
        <f t="shared" si="1"/>
        <v>85000</v>
      </c>
      <c r="L9" s="27"/>
      <c r="M9" s="27"/>
      <c r="N9" s="27"/>
      <c r="O9" s="27"/>
      <c r="P9" s="27"/>
      <c r="Q9" s="27"/>
      <c r="R9" s="209"/>
      <c r="S9" s="202"/>
      <c r="T9" s="202"/>
      <c r="U9" s="202"/>
    </row>
    <row r="10" spans="1:21" ht="21.75" customHeight="1">
      <c r="A10" s="215"/>
      <c r="B10" s="248"/>
      <c r="C10" s="245"/>
      <c r="D10" s="18" t="s">
        <v>27</v>
      </c>
      <c r="E10" s="18" t="s">
        <v>21</v>
      </c>
      <c r="F10" s="28">
        <v>9.22</v>
      </c>
      <c r="G10" s="27">
        <v>5627</v>
      </c>
      <c r="H10" s="20">
        <f t="shared" si="0"/>
        <v>51880.94</v>
      </c>
      <c r="I10" s="28">
        <v>9.223</v>
      </c>
      <c r="J10" s="27">
        <v>5627</v>
      </c>
      <c r="K10" s="27">
        <f t="shared" si="1"/>
        <v>51897.821</v>
      </c>
      <c r="L10" s="27"/>
      <c r="M10" s="27"/>
      <c r="N10" s="27"/>
      <c r="O10" s="27"/>
      <c r="P10" s="27"/>
      <c r="Q10" s="27"/>
      <c r="R10" s="209"/>
      <c r="S10" s="202"/>
      <c r="T10" s="202"/>
      <c r="U10" s="202"/>
    </row>
    <row r="11" spans="1:21" s="49" customFormat="1" ht="21.75" customHeight="1">
      <c r="A11" s="215"/>
      <c r="B11" s="248"/>
      <c r="C11" s="219" t="s">
        <v>28</v>
      </c>
      <c r="D11" s="43" t="s">
        <v>19</v>
      </c>
      <c r="E11" s="43" t="s">
        <v>20</v>
      </c>
      <c r="F11" s="42">
        <v>671</v>
      </c>
      <c r="G11" s="48">
        <v>460</v>
      </c>
      <c r="H11" s="46">
        <f t="shared" si="0"/>
        <v>308660</v>
      </c>
      <c r="I11" s="42">
        <v>671</v>
      </c>
      <c r="J11" s="48">
        <v>460</v>
      </c>
      <c r="K11" s="48">
        <f t="shared" si="1"/>
        <v>308660</v>
      </c>
      <c r="L11" s="48"/>
      <c r="M11" s="48"/>
      <c r="N11" s="48"/>
      <c r="O11" s="48"/>
      <c r="P11" s="48"/>
      <c r="Q11" s="48"/>
      <c r="R11" s="209"/>
      <c r="S11" s="202"/>
      <c r="T11" s="202"/>
      <c r="U11" s="202"/>
    </row>
    <row r="12" spans="1:21" ht="30.75" customHeight="1">
      <c r="A12" s="215"/>
      <c r="B12" s="248"/>
      <c r="C12" s="246"/>
      <c r="D12" s="17" t="s">
        <v>25</v>
      </c>
      <c r="E12" s="17" t="s">
        <v>22</v>
      </c>
      <c r="F12" s="6">
        <v>419</v>
      </c>
      <c r="G12" s="27">
        <v>14250</v>
      </c>
      <c r="H12" s="20">
        <f t="shared" si="0"/>
        <v>5970750</v>
      </c>
      <c r="I12" s="6">
        <v>419</v>
      </c>
      <c r="J12" s="27">
        <v>14250</v>
      </c>
      <c r="K12" s="27">
        <f t="shared" si="1"/>
        <v>5970750</v>
      </c>
      <c r="L12" s="27"/>
      <c r="M12" s="27"/>
      <c r="N12" s="27"/>
      <c r="O12" s="27"/>
      <c r="P12" s="27"/>
      <c r="Q12" s="27"/>
      <c r="R12" s="209"/>
      <c r="S12" s="202"/>
      <c r="T12" s="202"/>
      <c r="U12" s="202"/>
    </row>
    <row r="13" spans="1:21" ht="18.75" customHeight="1">
      <c r="A13" s="215"/>
      <c r="B13" s="248"/>
      <c r="C13" s="246"/>
      <c r="D13" s="17" t="s">
        <v>27</v>
      </c>
      <c r="E13" s="17" t="s">
        <v>21</v>
      </c>
      <c r="F13" s="6">
        <v>9.22</v>
      </c>
      <c r="G13" s="27">
        <v>2500</v>
      </c>
      <c r="H13" s="20">
        <f t="shared" si="0"/>
        <v>23050</v>
      </c>
      <c r="I13" s="6">
        <v>9.223</v>
      </c>
      <c r="J13" s="27">
        <v>2500</v>
      </c>
      <c r="K13" s="27">
        <f t="shared" si="1"/>
        <v>23057.500000000004</v>
      </c>
      <c r="L13" s="27"/>
      <c r="M13" s="27"/>
      <c r="N13" s="27"/>
      <c r="O13" s="27"/>
      <c r="P13" s="27"/>
      <c r="Q13" s="27"/>
      <c r="R13" s="209"/>
      <c r="S13" s="202"/>
      <c r="T13" s="202"/>
      <c r="U13" s="202"/>
    </row>
    <row r="14" spans="1:21" s="49" customFormat="1" ht="21.75" customHeight="1">
      <c r="A14" s="215"/>
      <c r="B14" s="248"/>
      <c r="C14" s="216" t="s">
        <v>29</v>
      </c>
      <c r="D14" s="43" t="s">
        <v>19</v>
      </c>
      <c r="E14" s="43" t="s">
        <v>20</v>
      </c>
      <c r="F14" s="42">
        <v>671</v>
      </c>
      <c r="G14" s="48">
        <v>761</v>
      </c>
      <c r="H14" s="46">
        <f t="shared" si="0"/>
        <v>510631</v>
      </c>
      <c r="I14" s="42">
        <v>671</v>
      </c>
      <c r="J14" s="48">
        <v>761</v>
      </c>
      <c r="K14" s="48">
        <f t="shared" si="1"/>
        <v>510631</v>
      </c>
      <c r="L14" s="48"/>
      <c r="M14" s="48"/>
      <c r="N14" s="48"/>
      <c r="O14" s="48"/>
      <c r="P14" s="48"/>
      <c r="Q14" s="48"/>
      <c r="R14" s="209"/>
      <c r="S14" s="202"/>
      <c r="T14" s="202"/>
      <c r="U14" s="202"/>
    </row>
    <row r="15" spans="1:21" s="71" customFormat="1" ht="31.5">
      <c r="A15" s="215"/>
      <c r="B15" s="248"/>
      <c r="C15" s="237"/>
      <c r="D15" s="65" t="s">
        <v>25</v>
      </c>
      <c r="E15" s="65" t="s">
        <v>22</v>
      </c>
      <c r="F15" s="66">
        <v>419</v>
      </c>
      <c r="G15" s="70">
        <v>10205</v>
      </c>
      <c r="H15" s="68">
        <f t="shared" si="0"/>
        <v>4275895</v>
      </c>
      <c r="I15" s="66">
        <v>419</v>
      </c>
      <c r="J15" s="70">
        <v>10205</v>
      </c>
      <c r="K15" s="70">
        <f t="shared" si="1"/>
        <v>4275895</v>
      </c>
      <c r="L15" s="70"/>
      <c r="M15" s="70"/>
      <c r="N15" s="70"/>
      <c r="O15" s="70"/>
      <c r="P15" s="70"/>
      <c r="Q15" s="70"/>
      <c r="R15" s="209"/>
      <c r="S15" s="202"/>
      <c r="T15" s="202"/>
      <c r="U15" s="202"/>
    </row>
    <row r="16" spans="1:21" ht="47.25" customHeight="1">
      <c r="A16" s="215"/>
      <c r="B16" s="248"/>
      <c r="C16" s="237"/>
      <c r="D16" s="17" t="s">
        <v>26</v>
      </c>
      <c r="E16" s="17" t="s">
        <v>23</v>
      </c>
      <c r="F16" s="8">
        <v>5000</v>
      </c>
      <c r="G16" s="27">
        <v>13</v>
      </c>
      <c r="H16" s="20">
        <f t="shared" si="0"/>
        <v>65000</v>
      </c>
      <c r="I16" s="8">
        <v>5000</v>
      </c>
      <c r="J16" s="27">
        <v>13</v>
      </c>
      <c r="K16" s="27">
        <f t="shared" si="1"/>
        <v>65000</v>
      </c>
      <c r="L16" s="27"/>
      <c r="M16" s="27"/>
      <c r="N16" s="27"/>
      <c r="O16" s="27"/>
      <c r="P16" s="27"/>
      <c r="Q16" s="27"/>
      <c r="R16" s="209"/>
      <c r="S16" s="202"/>
      <c r="T16" s="202"/>
      <c r="U16" s="202"/>
    </row>
    <row r="17" spans="1:21" ht="19.5" customHeight="1">
      <c r="A17" s="215"/>
      <c r="B17" s="248"/>
      <c r="C17" s="237"/>
      <c r="D17" s="18" t="s">
        <v>27</v>
      </c>
      <c r="E17" s="18" t="s">
        <v>21</v>
      </c>
      <c r="F17" s="6">
        <v>9.22</v>
      </c>
      <c r="G17" s="27">
        <v>1020</v>
      </c>
      <c r="H17" s="20">
        <f t="shared" si="0"/>
        <v>9404.400000000001</v>
      </c>
      <c r="I17" s="6">
        <v>9.223</v>
      </c>
      <c r="J17" s="27">
        <v>1020</v>
      </c>
      <c r="K17" s="27">
        <f t="shared" si="1"/>
        <v>9407.460000000001</v>
      </c>
      <c r="L17" s="27"/>
      <c r="M17" s="27"/>
      <c r="N17" s="27"/>
      <c r="O17" s="27"/>
      <c r="P17" s="27"/>
      <c r="Q17" s="27"/>
      <c r="R17" s="209"/>
      <c r="S17" s="202"/>
      <c r="T17" s="202"/>
      <c r="U17" s="202"/>
    </row>
    <row r="18" spans="1:21" s="49" customFormat="1" ht="19.5" customHeight="1">
      <c r="A18" s="215"/>
      <c r="B18" s="248"/>
      <c r="C18" s="240" t="s">
        <v>30</v>
      </c>
      <c r="D18" s="43" t="s">
        <v>19</v>
      </c>
      <c r="E18" s="43" t="s">
        <v>20</v>
      </c>
      <c r="F18" s="42">
        <v>671</v>
      </c>
      <c r="G18" s="48">
        <v>460</v>
      </c>
      <c r="H18" s="46">
        <f t="shared" si="0"/>
        <v>308660</v>
      </c>
      <c r="I18" s="42">
        <v>671</v>
      </c>
      <c r="J18" s="48">
        <v>460</v>
      </c>
      <c r="K18" s="48">
        <f t="shared" si="1"/>
        <v>308660</v>
      </c>
      <c r="L18" s="48"/>
      <c r="M18" s="48"/>
      <c r="N18" s="48"/>
      <c r="O18" s="48"/>
      <c r="P18" s="48"/>
      <c r="Q18" s="48"/>
      <c r="R18" s="209"/>
      <c r="S18" s="202"/>
      <c r="T18" s="202"/>
      <c r="U18" s="202"/>
    </row>
    <row r="19" spans="1:21" s="71" customFormat="1" ht="33" customHeight="1">
      <c r="A19" s="215"/>
      <c r="B19" s="248"/>
      <c r="C19" s="241"/>
      <c r="D19" s="65" t="s">
        <v>25</v>
      </c>
      <c r="E19" s="65" t="s">
        <v>22</v>
      </c>
      <c r="F19" s="66">
        <v>419</v>
      </c>
      <c r="G19" s="70">
        <v>7950</v>
      </c>
      <c r="H19" s="68">
        <f t="shared" si="0"/>
        <v>3331050</v>
      </c>
      <c r="I19" s="66">
        <v>419</v>
      </c>
      <c r="J19" s="70">
        <v>7950</v>
      </c>
      <c r="K19" s="70">
        <f t="shared" si="1"/>
        <v>3331050</v>
      </c>
      <c r="L19" s="70"/>
      <c r="M19" s="70"/>
      <c r="N19" s="70"/>
      <c r="O19" s="70"/>
      <c r="P19" s="70"/>
      <c r="Q19" s="70"/>
      <c r="R19" s="209"/>
      <c r="S19" s="202"/>
      <c r="T19" s="202"/>
      <c r="U19" s="202"/>
    </row>
    <row r="20" spans="1:21" ht="33.75" customHeight="1">
      <c r="A20" s="215"/>
      <c r="B20" s="248"/>
      <c r="C20" s="241"/>
      <c r="D20" s="17" t="s">
        <v>31</v>
      </c>
      <c r="E20" s="17" t="s">
        <v>22</v>
      </c>
      <c r="F20" s="29">
        <v>348.13</v>
      </c>
      <c r="G20" s="27">
        <v>1050</v>
      </c>
      <c r="H20" s="20">
        <f t="shared" si="0"/>
        <v>365536.5</v>
      </c>
      <c r="I20" s="29">
        <v>348.13</v>
      </c>
      <c r="J20" s="27">
        <v>1050</v>
      </c>
      <c r="K20" s="27">
        <f t="shared" si="1"/>
        <v>365536.5</v>
      </c>
      <c r="L20" s="27"/>
      <c r="M20" s="27"/>
      <c r="N20" s="27"/>
      <c r="O20" s="27"/>
      <c r="P20" s="27"/>
      <c r="Q20" s="27"/>
      <c r="R20" s="209"/>
      <c r="S20" s="202"/>
      <c r="T20" s="202"/>
      <c r="U20" s="202"/>
    </row>
    <row r="21" spans="1:21" ht="51.75" customHeight="1">
      <c r="A21" s="215"/>
      <c r="B21" s="248"/>
      <c r="C21" s="242"/>
      <c r="D21" s="18" t="s">
        <v>26</v>
      </c>
      <c r="E21" s="18" t="s">
        <v>23</v>
      </c>
      <c r="F21" s="29">
        <v>5000</v>
      </c>
      <c r="G21" s="27">
        <v>1</v>
      </c>
      <c r="H21" s="20">
        <f t="shared" si="0"/>
        <v>5000</v>
      </c>
      <c r="I21" s="29">
        <v>5000</v>
      </c>
      <c r="J21" s="27">
        <v>1</v>
      </c>
      <c r="K21" s="27">
        <f t="shared" si="1"/>
        <v>5000</v>
      </c>
      <c r="L21" s="27"/>
      <c r="M21" s="27"/>
      <c r="N21" s="27"/>
      <c r="O21" s="27"/>
      <c r="P21" s="27"/>
      <c r="Q21" s="27"/>
      <c r="R21" s="209"/>
      <c r="S21" s="202"/>
      <c r="T21" s="202"/>
      <c r="U21" s="202"/>
    </row>
    <row r="22" spans="1:21" s="49" customFormat="1" ht="22.5" customHeight="1">
      <c r="A22" s="215"/>
      <c r="B22" s="248"/>
      <c r="C22" s="223" t="s">
        <v>33</v>
      </c>
      <c r="D22" s="43" t="s">
        <v>19</v>
      </c>
      <c r="E22" s="43" t="s">
        <v>20</v>
      </c>
      <c r="F22" s="44">
        <v>671</v>
      </c>
      <c r="G22" s="45">
        <v>400</v>
      </c>
      <c r="H22" s="46">
        <f t="shared" si="0"/>
        <v>268400</v>
      </c>
      <c r="I22" s="42"/>
      <c r="J22" s="42"/>
      <c r="K22" s="42"/>
      <c r="L22" s="47">
        <f>671*1.078</f>
        <v>723.3380000000001</v>
      </c>
      <c r="M22" s="45">
        <v>400</v>
      </c>
      <c r="N22" s="48">
        <f>L22*M22</f>
        <v>289335.2</v>
      </c>
      <c r="O22" s="48"/>
      <c r="P22" s="48"/>
      <c r="Q22" s="48"/>
      <c r="R22" s="209"/>
      <c r="S22" s="202"/>
      <c r="T22" s="202"/>
      <c r="U22" s="202"/>
    </row>
    <row r="23" spans="1:21" s="71" customFormat="1" ht="20.25" customHeight="1">
      <c r="A23" s="215"/>
      <c r="B23" s="248"/>
      <c r="C23" s="223"/>
      <c r="D23" s="65" t="s">
        <v>25</v>
      </c>
      <c r="E23" s="65" t="s">
        <v>35</v>
      </c>
      <c r="F23" s="66">
        <v>419</v>
      </c>
      <c r="G23" s="67">
        <v>6700</v>
      </c>
      <c r="H23" s="68">
        <f t="shared" si="0"/>
        <v>2807300</v>
      </c>
      <c r="I23" s="66"/>
      <c r="J23" s="66"/>
      <c r="K23" s="66"/>
      <c r="L23" s="69">
        <f>419*1.078</f>
        <v>451.682</v>
      </c>
      <c r="M23" s="67">
        <v>6700</v>
      </c>
      <c r="N23" s="70">
        <f>L23*M23</f>
        <v>3026269.4</v>
      </c>
      <c r="O23" s="70"/>
      <c r="P23" s="70"/>
      <c r="Q23" s="70"/>
      <c r="R23" s="209"/>
      <c r="S23" s="202"/>
      <c r="T23" s="202"/>
      <c r="U23" s="202"/>
    </row>
    <row r="24" spans="1:21" s="49" customFormat="1" ht="19.5" customHeight="1">
      <c r="A24" s="215"/>
      <c r="B24" s="248"/>
      <c r="C24" s="218" t="s">
        <v>36</v>
      </c>
      <c r="D24" s="43" t="s">
        <v>19</v>
      </c>
      <c r="E24" s="43" t="s">
        <v>20</v>
      </c>
      <c r="F24" s="44">
        <v>671</v>
      </c>
      <c r="G24" s="50">
        <v>265</v>
      </c>
      <c r="H24" s="46">
        <f t="shared" si="0"/>
        <v>177815</v>
      </c>
      <c r="I24" s="42"/>
      <c r="J24" s="42"/>
      <c r="K24" s="42"/>
      <c r="L24" s="47">
        <f>671*1.078</f>
        <v>723.3380000000001</v>
      </c>
      <c r="M24" s="50">
        <v>265</v>
      </c>
      <c r="N24" s="48">
        <f aca="true" t="shared" si="2" ref="N24:N87">L24*M24</f>
        <v>191684.57</v>
      </c>
      <c r="O24" s="48"/>
      <c r="P24" s="48"/>
      <c r="Q24" s="48"/>
      <c r="R24" s="209"/>
      <c r="S24" s="202"/>
      <c r="T24" s="202"/>
      <c r="U24" s="202"/>
    </row>
    <row r="25" spans="1:21" s="71" customFormat="1" ht="33" customHeight="1">
      <c r="A25" s="215"/>
      <c r="B25" s="248"/>
      <c r="C25" s="218"/>
      <c r="D25" s="65" t="s">
        <v>34</v>
      </c>
      <c r="E25" s="65" t="s">
        <v>35</v>
      </c>
      <c r="F25" s="66">
        <v>419</v>
      </c>
      <c r="G25" s="72">
        <v>5250</v>
      </c>
      <c r="H25" s="68">
        <f t="shared" si="0"/>
        <v>2199750</v>
      </c>
      <c r="I25" s="66"/>
      <c r="J25" s="66"/>
      <c r="K25" s="66"/>
      <c r="L25" s="69">
        <f>419*1.078</f>
        <v>451.682</v>
      </c>
      <c r="M25" s="72">
        <v>5250</v>
      </c>
      <c r="N25" s="70">
        <f t="shared" si="2"/>
        <v>2371330.5</v>
      </c>
      <c r="O25" s="70"/>
      <c r="P25" s="70"/>
      <c r="Q25" s="70"/>
      <c r="R25" s="209"/>
      <c r="S25" s="202"/>
      <c r="T25" s="202"/>
      <c r="U25" s="202"/>
    </row>
    <row r="26" spans="1:21" s="96" customFormat="1" ht="36" customHeight="1">
      <c r="A26" s="215"/>
      <c r="B26" s="248"/>
      <c r="C26" s="218"/>
      <c r="D26" s="90" t="s">
        <v>37</v>
      </c>
      <c r="E26" s="90" t="s">
        <v>23</v>
      </c>
      <c r="F26" s="91">
        <v>5000</v>
      </c>
      <c r="G26" s="92">
        <v>2</v>
      </c>
      <c r="H26" s="93">
        <f t="shared" si="0"/>
        <v>10000</v>
      </c>
      <c r="I26" s="91"/>
      <c r="J26" s="91"/>
      <c r="K26" s="91"/>
      <c r="L26" s="94">
        <f>5000*1.078</f>
        <v>5390</v>
      </c>
      <c r="M26" s="92">
        <v>2</v>
      </c>
      <c r="N26" s="95">
        <f t="shared" si="2"/>
        <v>10780</v>
      </c>
      <c r="O26" s="95"/>
      <c r="P26" s="95"/>
      <c r="Q26" s="95"/>
      <c r="R26" s="209"/>
      <c r="S26" s="202"/>
      <c r="T26" s="202"/>
      <c r="U26" s="202"/>
    </row>
    <row r="27" spans="1:21" s="49" customFormat="1" ht="20.25" customHeight="1">
      <c r="A27" s="215"/>
      <c r="B27" s="248"/>
      <c r="C27" s="218" t="s">
        <v>38</v>
      </c>
      <c r="D27" s="43" t="s">
        <v>19</v>
      </c>
      <c r="E27" s="43" t="s">
        <v>20</v>
      </c>
      <c r="F27" s="44">
        <v>671</v>
      </c>
      <c r="G27" s="51" t="s">
        <v>39</v>
      </c>
      <c r="H27" s="46">
        <f t="shared" si="0"/>
        <v>289872</v>
      </c>
      <c r="I27" s="42"/>
      <c r="J27" s="42"/>
      <c r="K27" s="42"/>
      <c r="L27" s="47">
        <f>671*1.078</f>
        <v>723.3380000000001</v>
      </c>
      <c r="M27" s="51" t="s">
        <v>39</v>
      </c>
      <c r="N27" s="48">
        <f t="shared" si="2"/>
        <v>312482.01600000006</v>
      </c>
      <c r="O27" s="48"/>
      <c r="P27" s="48"/>
      <c r="Q27" s="48"/>
      <c r="R27" s="209"/>
      <c r="S27" s="202"/>
      <c r="T27" s="202"/>
      <c r="U27" s="202"/>
    </row>
    <row r="28" spans="1:21" s="71" customFormat="1" ht="36.75" customHeight="1">
      <c r="A28" s="215"/>
      <c r="B28" s="248"/>
      <c r="C28" s="218"/>
      <c r="D28" s="65" t="s">
        <v>34</v>
      </c>
      <c r="E28" s="65" t="s">
        <v>35</v>
      </c>
      <c r="F28" s="66">
        <v>419</v>
      </c>
      <c r="G28" s="73" t="s">
        <v>40</v>
      </c>
      <c r="H28" s="68">
        <f t="shared" si="0"/>
        <v>2786350</v>
      </c>
      <c r="I28" s="66"/>
      <c r="J28" s="66"/>
      <c r="K28" s="66"/>
      <c r="L28" s="69">
        <f>419*1.078</f>
        <v>451.682</v>
      </c>
      <c r="M28" s="73" t="s">
        <v>40</v>
      </c>
      <c r="N28" s="70">
        <f t="shared" si="2"/>
        <v>3003685.3000000003</v>
      </c>
      <c r="O28" s="70"/>
      <c r="P28" s="70"/>
      <c r="Q28" s="70"/>
      <c r="R28" s="209"/>
      <c r="S28" s="202"/>
      <c r="T28" s="202"/>
      <c r="U28" s="202"/>
    </row>
    <row r="29" spans="1:21" s="96" customFormat="1" ht="42" customHeight="1">
      <c r="A29" s="215"/>
      <c r="B29" s="248"/>
      <c r="C29" s="218"/>
      <c r="D29" s="90" t="s">
        <v>37</v>
      </c>
      <c r="E29" s="90" t="s">
        <v>23</v>
      </c>
      <c r="F29" s="91">
        <v>5000</v>
      </c>
      <c r="G29" s="97" t="s">
        <v>41</v>
      </c>
      <c r="H29" s="93">
        <f t="shared" si="0"/>
        <v>50000</v>
      </c>
      <c r="I29" s="91"/>
      <c r="J29" s="91"/>
      <c r="K29" s="91"/>
      <c r="L29" s="94">
        <f>5000*1.078</f>
        <v>5390</v>
      </c>
      <c r="M29" s="97" t="s">
        <v>41</v>
      </c>
      <c r="N29" s="95">
        <f t="shared" si="2"/>
        <v>53900</v>
      </c>
      <c r="O29" s="95"/>
      <c r="P29" s="95"/>
      <c r="Q29" s="95"/>
      <c r="R29" s="209"/>
      <c r="S29" s="202"/>
      <c r="T29" s="202"/>
      <c r="U29" s="202"/>
    </row>
    <row r="30" spans="1:21" s="49" customFormat="1" ht="20.25" customHeight="1">
      <c r="A30" s="215"/>
      <c r="B30" s="248"/>
      <c r="C30" s="218" t="s">
        <v>42</v>
      </c>
      <c r="D30" s="43" t="s">
        <v>19</v>
      </c>
      <c r="E30" s="43" t="s">
        <v>20</v>
      </c>
      <c r="F30" s="44">
        <v>671</v>
      </c>
      <c r="G30" s="51" t="s">
        <v>43</v>
      </c>
      <c r="H30" s="46">
        <f t="shared" si="0"/>
        <v>328790</v>
      </c>
      <c r="I30" s="42"/>
      <c r="J30" s="42"/>
      <c r="K30" s="42"/>
      <c r="L30" s="47">
        <f>671*1.078</f>
        <v>723.3380000000001</v>
      </c>
      <c r="M30" s="51" t="s">
        <v>43</v>
      </c>
      <c r="N30" s="48">
        <f t="shared" si="2"/>
        <v>354435.62000000005</v>
      </c>
      <c r="O30" s="48"/>
      <c r="P30" s="48"/>
      <c r="Q30" s="48"/>
      <c r="R30" s="209"/>
      <c r="S30" s="202"/>
      <c r="T30" s="202"/>
      <c r="U30" s="202"/>
    </row>
    <row r="31" spans="1:21" s="71" customFormat="1" ht="33.75" customHeight="1">
      <c r="A31" s="215"/>
      <c r="B31" s="248"/>
      <c r="C31" s="218"/>
      <c r="D31" s="65" t="s">
        <v>34</v>
      </c>
      <c r="E31" s="65" t="s">
        <v>35</v>
      </c>
      <c r="F31" s="66">
        <v>419</v>
      </c>
      <c r="G31" s="73" t="s">
        <v>44</v>
      </c>
      <c r="H31" s="68">
        <f t="shared" si="0"/>
        <v>1960920</v>
      </c>
      <c r="I31" s="66"/>
      <c r="J31" s="66"/>
      <c r="K31" s="66"/>
      <c r="L31" s="69">
        <f>419*1.078</f>
        <v>451.682</v>
      </c>
      <c r="M31" s="73" t="s">
        <v>44</v>
      </c>
      <c r="N31" s="70">
        <f t="shared" si="2"/>
        <v>2113871.7600000002</v>
      </c>
      <c r="O31" s="70"/>
      <c r="P31" s="70"/>
      <c r="Q31" s="70"/>
      <c r="R31" s="209"/>
      <c r="S31" s="202"/>
      <c r="T31" s="202"/>
      <c r="U31" s="202"/>
    </row>
    <row r="32" spans="1:21" s="96" customFormat="1" ht="35.25" customHeight="1">
      <c r="A32" s="215"/>
      <c r="B32" s="248"/>
      <c r="C32" s="218"/>
      <c r="D32" s="90" t="s">
        <v>37</v>
      </c>
      <c r="E32" s="90" t="s">
        <v>23</v>
      </c>
      <c r="F32" s="91">
        <v>5000</v>
      </c>
      <c r="G32" s="97" t="s">
        <v>45</v>
      </c>
      <c r="H32" s="93">
        <f t="shared" si="0"/>
        <v>15000</v>
      </c>
      <c r="I32" s="91"/>
      <c r="J32" s="91"/>
      <c r="K32" s="91"/>
      <c r="L32" s="94">
        <f>5000*1.078</f>
        <v>5390</v>
      </c>
      <c r="M32" s="97" t="s">
        <v>45</v>
      </c>
      <c r="N32" s="95">
        <f t="shared" si="2"/>
        <v>16170</v>
      </c>
      <c r="O32" s="95"/>
      <c r="P32" s="95"/>
      <c r="Q32" s="95"/>
      <c r="R32" s="209"/>
      <c r="S32" s="202"/>
      <c r="T32" s="202"/>
      <c r="U32" s="202"/>
    </row>
    <row r="33" spans="1:21" s="110" customFormat="1" ht="23.25" customHeight="1">
      <c r="A33" s="215"/>
      <c r="B33" s="248"/>
      <c r="C33" s="218"/>
      <c r="D33" s="104" t="s">
        <v>46</v>
      </c>
      <c r="E33" s="104" t="s">
        <v>21</v>
      </c>
      <c r="F33" s="105"/>
      <c r="G33" s="106" t="s">
        <v>47</v>
      </c>
      <c r="H33" s="107">
        <f t="shared" si="0"/>
        <v>0</v>
      </c>
      <c r="I33" s="108"/>
      <c r="J33" s="108"/>
      <c r="K33" s="108"/>
      <c r="L33" s="109">
        <f>9.22*1.078</f>
        <v>9.939160000000001</v>
      </c>
      <c r="M33" s="106" t="s">
        <v>47</v>
      </c>
      <c r="N33" s="109">
        <f t="shared" si="2"/>
        <v>198.78320000000002</v>
      </c>
      <c r="O33" s="109"/>
      <c r="P33" s="109"/>
      <c r="Q33" s="109"/>
      <c r="R33" s="209"/>
      <c r="S33" s="202"/>
      <c r="T33" s="202"/>
      <c r="U33" s="202"/>
    </row>
    <row r="34" spans="1:21" s="49" customFormat="1" ht="20.25" customHeight="1">
      <c r="A34" s="215"/>
      <c r="B34" s="248"/>
      <c r="C34" s="218" t="s">
        <v>48</v>
      </c>
      <c r="D34" s="43" t="s">
        <v>19</v>
      </c>
      <c r="E34" s="43" t="s">
        <v>20</v>
      </c>
      <c r="F34" s="44">
        <v>671</v>
      </c>
      <c r="G34" s="51" t="s">
        <v>49</v>
      </c>
      <c r="H34" s="46">
        <f t="shared" si="0"/>
        <v>771650</v>
      </c>
      <c r="I34" s="42"/>
      <c r="J34" s="42"/>
      <c r="K34" s="42"/>
      <c r="L34" s="47">
        <f>671*1.078</f>
        <v>723.3380000000001</v>
      </c>
      <c r="M34" s="51" t="s">
        <v>49</v>
      </c>
      <c r="N34" s="48">
        <f t="shared" si="2"/>
        <v>831838.7000000001</v>
      </c>
      <c r="O34" s="48"/>
      <c r="P34" s="48"/>
      <c r="Q34" s="48"/>
      <c r="R34" s="209"/>
      <c r="S34" s="202"/>
      <c r="T34" s="202"/>
      <c r="U34" s="202"/>
    </row>
    <row r="35" spans="1:21" s="71" customFormat="1" ht="34.5" customHeight="1">
      <c r="A35" s="215"/>
      <c r="B35" s="248"/>
      <c r="C35" s="218"/>
      <c r="D35" s="65" t="s">
        <v>34</v>
      </c>
      <c r="E35" s="65" t="s">
        <v>35</v>
      </c>
      <c r="F35" s="66">
        <v>419</v>
      </c>
      <c r="G35" s="73" t="s">
        <v>50</v>
      </c>
      <c r="H35" s="68">
        <f t="shared" si="0"/>
        <v>22324320</v>
      </c>
      <c r="I35" s="66"/>
      <c r="J35" s="66"/>
      <c r="K35" s="66"/>
      <c r="L35" s="69">
        <f>419*1.078</f>
        <v>451.682</v>
      </c>
      <c r="M35" s="73" t="s">
        <v>50</v>
      </c>
      <c r="N35" s="70">
        <f t="shared" si="2"/>
        <v>24065616.96</v>
      </c>
      <c r="O35" s="70"/>
      <c r="P35" s="70"/>
      <c r="Q35" s="70"/>
      <c r="R35" s="209"/>
      <c r="S35" s="202"/>
      <c r="T35" s="202"/>
      <c r="U35" s="202"/>
    </row>
    <row r="36" spans="1:21" s="96" customFormat="1" ht="39.75" customHeight="1">
      <c r="A36" s="215"/>
      <c r="B36" s="248"/>
      <c r="C36" s="218"/>
      <c r="D36" s="90" t="s">
        <v>37</v>
      </c>
      <c r="E36" s="90" t="s">
        <v>23</v>
      </c>
      <c r="F36" s="91">
        <v>5000</v>
      </c>
      <c r="G36" s="97" t="s">
        <v>51</v>
      </c>
      <c r="H36" s="93">
        <f t="shared" si="0"/>
        <v>55000</v>
      </c>
      <c r="I36" s="91"/>
      <c r="J36" s="91"/>
      <c r="K36" s="91"/>
      <c r="L36" s="94">
        <f>5000*1.078</f>
        <v>5390</v>
      </c>
      <c r="M36" s="97" t="s">
        <v>51</v>
      </c>
      <c r="N36" s="95">
        <f t="shared" si="2"/>
        <v>59290</v>
      </c>
      <c r="O36" s="95"/>
      <c r="P36" s="95"/>
      <c r="Q36" s="95"/>
      <c r="R36" s="209"/>
      <c r="S36" s="202"/>
      <c r="T36" s="202"/>
      <c r="U36" s="202"/>
    </row>
    <row r="37" spans="1:21" s="110" customFormat="1" ht="22.5" customHeight="1">
      <c r="A37" s="215"/>
      <c r="B37" s="248"/>
      <c r="C37" s="218"/>
      <c r="D37" s="104" t="s">
        <v>46</v>
      </c>
      <c r="E37" s="104" t="s">
        <v>21</v>
      </c>
      <c r="F37" s="108">
        <v>9.22</v>
      </c>
      <c r="G37" s="106" t="s">
        <v>52</v>
      </c>
      <c r="H37" s="107">
        <f t="shared" si="0"/>
        <v>32270.000000000004</v>
      </c>
      <c r="I37" s="108"/>
      <c r="J37" s="108"/>
      <c r="K37" s="108"/>
      <c r="L37" s="109">
        <v>10</v>
      </c>
      <c r="M37" s="106" t="s">
        <v>52</v>
      </c>
      <c r="N37" s="109">
        <f t="shared" si="2"/>
        <v>35000</v>
      </c>
      <c r="O37" s="109"/>
      <c r="P37" s="109"/>
      <c r="Q37" s="109"/>
      <c r="R37" s="209"/>
      <c r="S37" s="202"/>
      <c r="T37" s="202"/>
      <c r="U37" s="202"/>
    </row>
    <row r="38" spans="1:21" s="49" customFormat="1" ht="20.25" customHeight="1">
      <c r="A38" s="215"/>
      <c r="B38" s="248"/>
      <c r="C38" s="218" t="s">
        <v>53</v>
      </c>
      <c r="D38" s="43" t="s">
        <v>19</v>
      </c>
      <c r="E38" s="43" t="s">
        <v>20</v>
      </c>
      <c r="F38" s="44">
        <v>671</v>
      </c>
      <c r="G38" s="50">
        <v>670</v>
      </c>
      <c r="H38" s="46">
        <f t="shared" si="0"/>
        <v>449570</v>
      </c>
      <c r="I38" s="42"/>
      <c r="J38" s="42"/>
      <c r="K38" s="42"/>
      <c r="L38" s="47">
        <f>671*1.078</f>
        <v>723.3380000000001</v>
      </c>
      <c r="M38" s="50">
        <v>670</v>
      </c>
      <c r="N38" s="48">
        <f t="shared" si="2"/>
        <v>484636.4600000001</v>
      </c>
      <c r="O38" s="48"/>
      <c r="P38" s="48"/>
      <c r="Q38" s="48"/>
      <c r="R38" s="209"/>
      <c r="S38" s="202"/>
      <c r="T38" s="202"/>
      <c r="U38" s="202"/>
    </row>
    <row r="39" spans="1:21" s="71" customFormat="1" ht="20.25" customHeight="1">
      <c r="A39" s="215"/>
      <c r="B39" s="248"/>
      <c r="C39" s="218"/>
      <c r="D39" s="65" t="s">
        <v>34</v>
      </c>
      <c r="E39" s="65" t="s">
        <v>35</v>
      </c>
      <c r="F39" s="66">
        <v>419</v>
      </c>
      <c r="G39" s="72">
        <v>8100</v>
      </c>
      <c r="H39" s="68">
        <f t="shared" si="0"/>
        <v>3393900</v>
      </c>
      <c r="I39" s="66"/>
      <c r="J39" s="66"/>
      <c r="K39" s="66"/>
      <c r="L39" s="69">
        <f>419*1.078</f>
        <v>451.682</v>
      </c>
      <c r="M39" s="72">
        <v>8100</v>
      </c>
      <c r="N39" s="70">
        <f t="shared" si="2"/>
        <v>3658624.2</v>
      </c>
      <c r="O39" s="70"/>
      <c r="P39" s="70"/>
      <c r="Q39" s="70"/>
      <c r="R39" s="209"/>
      <c r="S39" s="202"/>
      <c r="T39" s="202"/>
      <c r="U39" s="202"/>
    </row>
    <row r="40" spans="1:21" s="96" customFormat="1" ht="34.5" customHeight="1">
      <c r="A40" s="215"/>
      <c r="B40" s="248"/>
      <c r="C40" s="218"/>
      <c r="D40" s="90" t="s">
        <v>37</v>
      </c>
      <c r="E40" s="90" t="s">
        <v>23</v>
      </c>
      <c r="F40" s="91">
        <v>5000</v>
      </c>
      <c r="G40" s="92">
        <v>8</v>
      </c>
      <c r="H40" s="93">
        <f t="shared" si="0"/>
        <v>40000</v>
      </c>
      <c r="I40" s="91"/>
      <c r="J40" s="91"/>
      <c r="K40" s="91"/>
      <c r="L40" s="94">
        <f>5000*1.078</f>
        <v>5390</v>
      </c>
      <c r="M40" s="92">
        <v>8</v>
      </c>
      <c r="N40" s="95">
        <f t="shared" si="2"/>
        <v>43120</v>
      </c>
      <c r="O40" s="95"/>
      <c r="P40" s="95"/>
      <c r="Q40" s="95"/>
      <c r="R40" s="209"/>
      <c r="S40" s="202"/>
      <c r="T40" s="202"/>
      <c r="U40" s="202"/>
    </row>
    <row r="41" spans="1:21" s="49" customFormat="1" ht="20.25" customHeight="1">
      <c r="A41" s="215"/>
      <c r="B41" s="248"/>
      <c r="C41" s="218" t="s">
        <v>54</v>
      </c>
      <c r="D41" s="43" t="s">
        <v>19</v>
      </c>
      <c r="E41" s="43" t="s">
        <v>20</v>
      </c>
      <c r="F41" s="44">
        <v>671</v>
      </c>
      <c r="G41" s="50">
        <v>1780</v>
      </c>
      <c r="H41" s="46">
        <f t="shared" si="0"/>
        <v>1194380</v>
      </c>
      <c r="I41" s="42"/>
      <c r="J41" s="42"/>
      <c r="K41" s="42"/>
      <c r="L41" s="47">
        <f>671*1.078</f>
        <v>723.3380000000001</v>
      </c>
      <c r="M41" s="50">
        <v>1780</v>
      </c>
      <c r="N41" s="48">
        <f t="shared" si="2"/>
        <v>1287541.6400000001</v>
      </c>
      <c r="O41" s="48"/>
      <c r="P41" s="48"/>
      <c r="Q41" s="48"/>
      <c r="R41" s="209"/>
      <c r="S41" s="202"/>
      <c r="T41" s="202"/>
      <c r="U41" s="202"/>
    </row>
    <row r="42" spans="1:21" s="71" customFormat="1" ht="20.25" customHeight="1">
      <c r="A42" s="215"/>
      <c r="B42" s="248"/>
      <c r="C42" s="218"/>
      <c r="D42" s="65" t="s">
        <v>34</v>
      </c>
      <c r="E42" s="65" t="s">
        <v>35</v>
      </c>
      <c r="F42" s="66">
        <v>419</v>
      </c>
      <c r="G42" s="72">
        <v>23050</v>
      </c>
      <c r="H42" s="68">
        <f t="shared" si="0"/>
        <v>9657950</v>
      </c>
      <c r="I42" s="66"/>
      <c r="J42" s="66"/>
      <c r="K42" s="66"/>
      <c r="L42" s="69">
        <f>419*1.078</f>
        <v>451.682</v>
      </c>
      <c r="M42" s="72">
        <v>23050</v>
      </c>
      <c r="N42" s="70">
        <f t="shared" si="2"/>
        <v>10411270.1</v>
      </c>
      <c r="O42" s="70"/>
      <c r="P42" s="70"/>
      <c r="Q42" s="70"/>
      <c r="R42" s="209"/>
      <c r="S42" s="202"/>
      <c r="T42" s="202"/>
      <c r="U42" s="202"/>
    </row>
    <row r="43" spans="1:21" s="96" customFormat="1" ht="34.5" customHeight="1">
      <c r="A43" s="215"/>
      <c r="B43" s="248"/>
      <c r="C43" s="218"/>
      <c r="D43" s="90" t="s">
        <v>37</v>
      </c>
      <c r="E43" s="90" t="s">
        <v>23</v>
      </c>
      <c r="F43" s="91">
        <v>5000</v>
      </c>
      <c r="G43" s="92">
        <v>23</v>
      </c>
      <c r="H43" s="93">
        <f t="shared" si="0"/>
        <v>115000</v>
      </c>
      <c r="I43" s="91"/>
      <c r="J43" s="91"/>
      <c r="K43" s="91"/>
      <c r="L43" s="94">
        <f>5000*1.078</f>
        <v>5390</v>
      </c>
      <c r="M43" s="92">
        <v>23</v>
      </c>
      <c r="N43" s="95">
        <f t="shared" si="2"/>
        <v>123970</v>
      </c>
      <c r="O43" s="95"/>
      <c r="P43" s="95"/>
      <c r="Q43" s="95"/>
      <c r="R43" s="209"/>
      <c r="S43" s="202"/>
      <c r="T43" s="202"/>
      <c r="U43" s="202"/>
    </row>
    <row r="44" spans="1:21" s="110" customFormat="1" ht="20.25" customHeight="1">
      <c r="A44" s="215"/>
      <c r="B44" s="248"/>
      <c r="C44" s="218"/>
      <c r="D44" s="104" t="s">
        <v>46</v>
      </c>
      <c r="E44" s="104" t="s">
        <v>21</v>
      </c>
      <c r="F44" s="108">
        <v>9.22</v>
      </c>
      <c r="G44" s="111">
        <v>1673</v>
      </c>
      <c r="H44" s="107">
        <f t="shared" si="0"/>
        <v>15425.060000000001</v>
      </c>
      <c r="I44" s="108"/>
      <c r="J44" s="108"/>
      <c r="K44" s="108"/>
      <c r="L44" s="109">
        <f>9.22*1.078</f>
        <v>9.939160000000001</v>
      </c>
      <c r="M44" s="111">
        <v>1673</v>
      </c>
      <c r="N44" s="109">
        <f t="shared" si="2"/>
        <v>16628.21468</v>
      </c>
      <c r="O44" s="109"/>
      <c r="P44" s="109"/>
      <c r="Q44" s="109"/>
      <c r="R44" s="209"/>
      <c r="S44" s="202"/>
      <c r="T44" s="202"/>
      <c r="U44" s="202"/>
    </row>
    <row r="45" spans="1:21" s="49" customFormat="1" ht="20.25" customHeight="1">
      <c r="A45" s="215"/>
      <c r="B45" s="248"/>
      <c r="C45" s="220" t="s">
        <v>55</v>
      </c>
      <c r="D45" s="43" t="s">
        <v>19</v>
      </c>
      <c r="E45" s="43" t="s">
        <v>20</v>
      </c>
      <c r="F45" s="44">
        <v>671</v>
      </c>
      <c r="G45" s="50">
        <v>230</v>
      </c>
      <c r="H45" s="46">
        <f t="shared" si="0"/>
        <v>154330</v>
      </c>
      <c r="I45" s="42"/>
      <c r="J45" s="42"/>
      <c r="K45" s="42"/>
      <c r="L45" s="47">
        <f>671*1.078</f>
        <v>723.3380000000001</v>
      </c>
      <c r="M45" s="50">
        <v>230</v>
      </c>
      <c r="N45" s="48">
        <f t="shared" si="2"/>
        <v>166367.74000000002</v>
      </c>
      <c r="O45" s="48"/>
      <c r="P45" s="48"/>
      <c r="Q45" s="48"/>
      <c r="R45" s="209"/>
      <c r="S45" s="202"/>
      <c r="T45" s="202"/>
      <c r="U45" s="202"/>
    </row>
    <row r="46" spans="1:21" s="71" customFormat="1" ht="20.25" customHeight="1">
      <c r="A46" s="215"/>
      <c r="B46" s="248"/>
      <c r="C46" s="243"/>
      <c r="D46" s="65" t="s">
        <v>34</v>
      </c>
      <c r="E46" s="65" t="s">
        <v>35</v>
      </c>
      <c r="F46" s="66">
        <v>419</v>
      </c>
      <c r="G46" s="72">
        <v>6580</v>
      </c>
      <c r="H46" s="68">
        <f t="shared" si="0"/>
        <v>2757020</v>
      </c>
      <c r="I46" s="66"/>
      <c r="J46" s="66"/>
      <c r="K46" s="66"/>
      <c r="L46" s="69">
        <f>419*1.078</f>
        <v>451.682</v>
      </c>
      <c r="M46" s="72">
        <v>6580</v>
      </c>
      <c r="N46" s="70">
        <f t="shared" si="2"/>
        <v>2972067.56</v>
      </c>
      <c r="O46" s="70"/>
      <c r="P46" s="70"/>
      <c r="Q46" s="70"/>
      <c r="R46" s="209"/>
      <c r="S46" s="202"/>
      <c r="T46" s="202"/>
      <c r="U46" s="202"/>
    </row>
    <row r="47" spans="1:21" s="96" customFormat="1" ht="32.25" customHeight="1">
      <c r="A47" s="215"/>
      <c r="B47" s="248"/>
      <c r="C47" s="221"/>
      <c r="D47" s="90" t="s">
        <v>37</v>
      </c>
      <c r="E47" s="90" t="s">
        <v>23</v>
      </c>
      <c r="F47" s="91">
        <v>5000</v>
      </c>
      <c r="G47" s="92">
        <v>12</v>
      </c>
      <c r="H47" s="93">
        <f t="shared" si="0"/>
        <v>60000</v>
      </c>
      <c r="I47" s="91"/>
      <c r="J47" s="91"/>
      <c r="K47" s="91"/>
      <c r="L47" s="94">
        <f>5000*1.078</f>
        <v>5390</v>
      </c>
      <c r="M47" s="92">
        <v>12</v>
      </c>
      <c r="N47" s="95">
        <f t="shared" si="2"/>
        <v>64680</v>
      </c>
      <c r="O47" s="95"/>
      <c r="P47" s="95"/>
      <c r="Q47" s="95"/>
      <c r="R47" s="209"/>
      <c r="S47" s="202"/>
      <c r="T47" s="202"/>
      <c r="U47" s="202"/>
    </row>
    <row r="48" spans="1:21" s="49" customFormat="1" ht="20.25" customHeight="1">
      <c r="A48" s="215"/>
      <c r="B48" s="248"/>
      <c r="C48" s="216" t="s">
        <v>56</v>
      </c>
      <c r="D48" s="43" t="s">
        <v>19</v>
      </c>
      <c r="E48" s="43" t="s">
        <v>20</v>
      </c>
      <c r="F48" s="44">
        <v>671</v>
      </c>
      <c r="G48" s="50">
        <v>1007</v>
      </c>
      <c r="H48" s="46">
        <f t="shared" si="0"/>
        <v>675697</v>
      </c>
      <c r="I48" s="42"/>
      <c r="J48" s="42"/>
      <c r="K48" s="42"/>
      <c r="L48" s="47">
        <f>671*1.078</f>
        <v>723.3380000000001</v>
      </c>
      <c r="M48" s="50">
        <v>1007</v>
      </c>
      <c r="N48" s="48">
        <f t="shared" si="2"/>
        <v>728401.366</v>
      </c>
      <c r="O48" s="48"/>
      <c r="P48" s="48"/>
      <c r="Q48" s="48"/>
      <c r="R48" s="209"/>
      <c r="S48" s="202"/>
      <c r="T48" s="202"/>
      <c r="U48" s="202"/>
    </row>
    <row r="49" spans="1:21" s="71" customFormat="1" ht="20.25" customHeight="1">
      <c r="A49" s="215"/>
      <c r="B49" s="248"/>
      <c r="C49" s="217"/>
      <c r="D49" s="65" t="s">
        <v>34</v>
      </c>
      <c r="E49" s="65" t="s">
        <v>35</v>
      </c>
      <c r="F49" s="66">
        <v>419</v>
      </c>
      <c r="G49" s="72">
        <v>11720</v>
      </c>
      <c r="H49" s="68">
        <f t="shared" si="0"/>
        <v>4910680</v>
      </c>
      <c r="I49" s="66"/>
      <c r="J49" s="66"/>
      <c r="K49" s="66"/>
      <c r="L49" s="69">
        <f>419*1.078</f>
        <v>451.682</v>
      </c>
      <c r="M49" s="72">
        <v>11720</v>
      </c>
      <c r="N49" s="70">
        <f t="shared" si="2"/>
        <v>5293713.04</v>
      </c>
      <c r="O49" s="70"/>
      <c r="P49" s="70"/>
      <c r="Q49" s="70"/>
      <c r="R49" s="209"/>
      <c r="S49" s="202"/>
      <c r="T49" s="202"/>
      <c r="U49" s="202"/>
    </row>
    <row r="50" spans="1:21" s="49" customFormat="1" ht="20.25" customHeight="1">
      <c r="A50" s="215"/>
      <c r="B50" s="248"/>
      <c r="C50" s="220" t="s">
        <v>57</v>
      </c>
      <c r="D50" s="43" t="s">
        <v>19</v>
      </c>
      <c r="E50" s="43" t="s">
        <v>20</v>
      </c>
      <c r="F50" s="44">
        <v>671</v>
      </c>
      <c r="G50" s="50">
        <v>565</v>
      </c>
      <c r="H50" s="46">
        <f t="shared" si="0"/>
        <v>379115</v>
      </c>
      <c r="I50" s="42"/>
      <c r="J50" s="42"/>
      <c r="K50" s="42"/>
      <c r="L50" s="47">
        <f>671*1.078</f>
        <v>723.3380000000001</v>
      </c>
      <c r="M50" s="50">
        <v>565</v>
      </c>
      <c r="N50" s="48">
        <f t="shared" si="2"/>
        <v>408685.97000000003</v>
      </c>
      <c r="O50" s="48"/>
      <c r="P50" s="48"/>
      <c r="Q50" s="48"/>
      <c r="R50" s="209"/>
      <c r="S50" s="202"/>
      <c r="T50" s="202"/>
      <c r="U50" s="202"/>
    </row>
    <row r="51" spans="1:21" s="71" customFormat="1" ht="20.25" customHeight="1">
      <c r="A51" s="215"/>
      <c r="B51" s="248"/>
      <c r="C51" s="243"/>
      <c r="D51" s="65" t="s">
        <v>34</v>
      </c>
      <c r="E51" s="65" t="s">
        <v>35</v>
      </c>
      <c r="F51" s="66">
        <v>419</v>
      </c>
      <c r="G51" s="72">
        <v>6530</v>
      </c>
      <c r="H51" s="68">
        <f t="shared" si="0"/>
        <v>2736070</v>
      </c>
      <c r="I51" s="66"/>
      <c r="J51" s="66"/>
      <c r="K51" s="66"/>
      <c r="L51" s="69">
        <f>419*1.078</f>
        <v>451.682</v>
      </c>
      <c r="M51" s="72">
        <v>6530</v>
      </c>
      <c r="N51" s="70">
        <f t="shared" si="2"/>
        <v>2949483.46</v>
      </c>
      <c r="O51" s="70"/>
      <c r="P51" s="70"/>
      <c r="Q51" s="70"/>
      <c r="R51" s="209"/>
      <c r="S51" s="202"/>
      <c r="T51" s="202"/>
      <c r="U51" s="202"/>
    </row>
    <row r="52" spans="1:21" s="110" customFormat="1" ht="20.25" customHeight="1">
      <c r="A52" s="215"/>
      <c r="B52" s="248"/>
      <c r="C52" s="221"/>
      <c r="D52" s="104" t="s">
        <v>46</v>
      </c>
      <c r="E52" s="104" t="s">
        <v>21</v>
      </c>
      <c r="F52" s="108">
        <v>9.22</v>
      </c>
      <c r="G52" s="111">
        <v>663</v>
      </c>
      <c r="H52" s="107">
        <f t="shared" si="0"/>
        <v>6112.860000000001</v>
      </c>
      <c r="I52" s="108"/>
      <c r="J52" s="108"/>
      <c r="K52" s="108"/>
      <c r="L52" s="109">
        <f>9.22*1.078</f>
        <v>9.939160000000001</v>
      </c>
      <c r="M52" s="111">
        <v>663</v>
      </c>
      <c r="N52" s="109">
        <f t="shared" si="2"/>
        <v>6589.663080000001</v>
      </c>
      <c r="O52" s="109"/>
      <c r="P52" s="109"/>
      <c r="Q52" s="109"/>
      <c r="R52" s="209"/>
      <c r="S52" s="202"/>
      <c r="T52" s="202"/>
      <c r="U52" s="202"/>
    </row>
    <row r="53" spans="1:21" s="49" customFormat="1" ht="20.25" customHeight="1">
      <c r="A53" s="215"/>
      <c r="B53" s="248"/>
      <c r="C53" s="220" t="s">
        <v>58</v>
      </c>
      <c r="D53" s="43" t="s">
        <v>19</v>
      </c>
      <c r="E53" s="43" t="s">
        <v>20</v>
      </c>
      <c r="F53" s="44">
        <v>671</v>
      </c>
      <c r="G53" s="50">
        <v>360</v>
      </c>
      <c r="H53" s="46">
        <f t="shared" si="0"/>
        <v>241560</v>
      </c>
      <c r="I53" s="42"/>
      <c r="J53" s="42"/>
      <c r="K53" s="42"/>
      <c r="L53" s="47">
        <f>671*1.078</f>
        <v>723.3380000000001</v>
      </c>
      <c r="M53" s="50">
        <v>360</v>
      </c>
      <c r="N53" s="48">
        <f t="shared" si="2"/>
        <v>260401.68000000002</v>
      </c>
      <c r="O53" s="48"/>
      <c r="P53" s="48"/>
      <c r="Q53" s="48"/>
      <c r="R53" s="209"/>
      <c r="S53" s="202"/>
      <c r="T53" s="202"/>
      <c r="U53" s="202"/>
    </row>
    <row r="54" spans="1:21" s="71" customFormat="1" ht="20.25" customHeight="1">
      <c r="A54" s="215"/>
      <c r="B54" s="248"/>
      <c r="C54" s="221"/>
      <c r="D54" s="65" t="s">
        <v>34</v>
      </c>
      <c r="E54" s="65" t="s">
        <v>35</v>
      </c>
      <c r="F54" s="66">
        <v>419</v>
      </c>
      <c r="G54" s="72">
        <v>4800</v>
      </c>
      <c r="H54" s="68">
        <f t="shared" si="0"/>
        <v>2011200</v>
      </c>
      <c r="I54" s="66"/>
      <c r="J54" s="66"/>
      <c r="K54" s="66"/>
      <c r="L54" s="69">
        <f>419*1.078</f>
        <v>451.682</v>
      </c>
      <c r="M54" s="72">
        <v>4800</v>
      </c>
      <c r="N54" s="70">
        <f t="shared" si="2"/>
        <v>2168073.6</v>
      </c>
      <c r="O54" s="70"/>
      <c r="P54" s="70"/>
      <c r="Q54" s="70"/>
      <c r="R54" s="209"/>
      <c r="S54" s="202"/>
      <c r="T54" s="202"/>
      <c r="U54" s="202"/>
    </row>
    <row r="55" spans="1:21" s="49" customFormat="1" ht="20.25" customHeight="1">
      <c r="A55" s="215"/>
      <c r="B55" s="248"/>
      <c r="C55" s="216" t="s">
        <v>59</v>
      </c>
      <c r="D55" s="43" t="s">
        <v>19</v>
      </c>
      <c r="E55" s="43" t="s">
        <v>20</v>
      </c>
      <c r="F55" s="44">
        <v>671</v>
      </c>
      <c r="G55" s="50">
        <v>360</v>
      </c>
      <c r="H55" s="46">
        <f t="shared" si="0"/>
        <v>241560</v>
      </c>
      <c r="I55" s="42"/>
      <c r="J55" s="42"/>
      <c r="K55" s="42"/>
      <c r="L55" s="47">
        <f>671*1.078</f>
        <v>723.3380000000001</v>
      </c>
      <c r="M55" s="50">
        <v>360</v>
      </c>
      <c r="N55" s="48">
        <f t="shared" si="2"/>
        <v>260401.68000000002</v>
      </c>
      <c r="O55" s="48"/>
      <c r="P55" s="48"/>
      <c r="Q55" s="48"/>
      <c r="R55" s="209"/>
      <c r="S55" s="202"/>
      <c r="T55" s="202"/>
      <c r="U55" s="202"/>
    </row>
    <row r="56" spans="1:21" s="71" customFormat="1" ht="20.25" customHeight="1">
      <c r="A56" s="215"/>
      <c r="B56" s="248"/>
      <c r="C56" s="217"/>
      <c r="D56" s="65" t="s">
        <v>34</v>
      </c>
      <c r="E56" s="65" t="s">
        <v>35</v>
      </c>
      <c r="F56" s="66">
        <v>419</v>
      </c>
      <c r="G56" s="72">
        <v>4800</v>
      </c>
      <c r="H56" s="68">
        <f t="shared" si="0"/>
        <v>2011200</v>
      </c>
      <c r="I56" s="66"/>
      <c r="J56" s="66"/>
      <c r="K56" s="66"/>
      <c r="L56" s="69">
        <f>419*1.078</f>
        <v>451.682</v>
      </c>
      <c r="M56" s="72">
        <v>4800</v>
      </c>
      <c r="N56" s="70">
        <f t="shared" si="2"/>
        <v>2168073.6</v>
      </c>
      <c r="O56" s="70"/>
      <c r="P56" s="70"/>
      <c r="Q56" s="70"/>
      <c r="R56" s="209"/>
      <c r="S56" s="202"/>
      <c r="T56" s="202"/>
      <c r="U56" s="202"/>
    </row>
    <row r="57" spans="1:21" s="49" customFormat="1" ht="20.25" customHeight="1">
      <c r="A57" s="215"/>
      <c r="B57" s="248"/>
      <c r="C57" s="219" t="s">
        <v>60</v>
      </c>
      <c r="D57" s="43" t="s">
        <v>19</v>
      </c>
      <c r="E57" s="43" t="s">
        <v>20</v>
      </c>
      <c r="F57" s="44">
        <v>671</v>
      </c>
      <c r="G57" s="52">
        <v>60</v>
      </c>
      <c r="H57" s="46">
        <f t="shared" si="0"/>
        <v>40260</v>
      </c>
      <c r="I57" s="42"/>
      <c r="J57" s="42"/>
      <c r="K57" s="42"/>
      <c r="L57" s="47">
        <f>671*1.078</f>
        <v>723.3380000000001</v>
      </c>
      <c r="M57" s="52">
        <v>60</v>
      </c>
      <c r="N57" s="48">
        <f t="shared" si="2"/>
        <v>43400.280000000006</v>
      </c>
      <c r="O57" s="48"/>
      <c r="P57" s="48"/>
      <c r="Q57" s="48"/>
      <c r="R57" s="209"/>
      <c r="S57" s="202"/>
      <c r="T57" s="202"/>
      <c r="U57" s="202"/>
    </row>
    <row r="58" spans="1:21" s="71" customFormat="1" ht="20.25" customHeight="1">
      <c r="A58" s="215"/>
      <c r="B58" s="248"/>
      <c r="C58" s="219"/>
      <c r="D58" s="65" t="s">
        <v>34</v>
      </c>
      <c r="E58" s="65" t="s">
        <v>35</v>
      </c>
      <c r="F58" s="66">
        <v>419</v>
      </c>
      <c r="G58" s="74">
        <v>280</v>
      </c>
      <c r="H58" s="68">
        <f t="shared" si="0"/>
        <v>117320</v>
      </c>
      <c r="I58" s="66"/>
      <c r="J58" s="66"/>
      <c r="K58" s="66"/>
      <c r="L58" s="69">
        <f>419*1.078</f>
        <v>451.682</v>
      </c>
      <c r="M58" s="74">
        <v>280</v>
      </c>
      <c r="N58" s="70">
        <f t="shared" si="2"/>
        <v>126470.96</v>
      </c>
      <c r="O58" s="70"/>
      <c r="P58" s="70"/>
      <c r="Q58" s="70"/>
      <c r="R58" s="209"/>
      <c r="S58" s="202"/>
      <c r="T58" s="202"/>
      <c r="U58" s="202"/>
    </row>
    <row r="59" spans="1:21" ht="20.25" customHeight="1">
      <c r="A59" s="215"/>
      <c r="B59" s="248"/>
      <c r="C59" s="216" t="s">
        <v>61</v>
      </c>
      <c r="D59" s="19" t="s">
        <v>62</v>
      </c>
      <c r="E59" s="19" t="s">
        <v>35</v>
      </c>
      <c r="F59" s="29">
        <v>313.57</v>
      </c>
      <c r="G59" s="35">
        <v>3500</v>
      </c>
      <c r="H59" s="20">
        <f t="shared" si="0"/>
        <v>1097495</v>
      </c>
      <c r="I59" s="6"/>
      <c r="J59" s="6"/>
      <c r="K59" s="6"/>
      <c r="L59" s="27">
        <f>313.57*1.078</f>
        <v>338.02846</v>
      </c>
      <c r="M59" s="35">
        <v>3500</v>
      </c>
      <c r="N59" s="27">
        <f t="shared" si="2"/>
        <v>1183099.6099999999</v>
      </c>
      <c r="O59" s="27"/>
      <c r="P59" s="27"/>
      <c r="Q59" s="27"/>
      <c r="R59" s="209"/>
      <c r="S59" s="202"/>
      <c r="T59" s="202"/>
      <c r="U59" s="202"/>
    </row>
    <row r="60" spans="1:21" s="71" customFormat="1" ht="20.25" customHeight="1">
      <c r="A60" s="215"/>
      <c r="B60" s="248"/>
      <c r="C60" s="217"/>
      <c r="D60" s="65" t="s">
        <v>34</v>
      </c>
      <c r="E60" s="65" t="s">
        <v>35</v>
      </c>
      <c r="F60" s="66">
        <v>419</v>
      </c>
      <c r="G60" s="72">
        <v>10600</v>
      </c>
      <c r="H60" s="68">
        <f t="shared" si="0"/>
        <v>4441400</v>
      </c>
      <c r="I60" s="66"/>
      <c r="J60" s="66"/>
      <c r="K60" s="66"/>
      <c r="L60" s="69">
        <f>419*1.078</f>
        <v>451.682</v>
      </c>
      <c r="M60" s="72">
        <v>10600</v>
      </c>
      <c r="N60" s="70">
        <f t="shared" si="2"/>
        <v>4787829.2</v>
      </c>
      <c r="O60" s="70"/>
      <c r="P60" s="70"/>
      <c r="Q60" s="70"/>
      <c r="R60" s="209"/>
      <c r="S60" s="202"/>
      <c r="T60" s="202"/>
      <c r="U60" s="202"/>
    </row>
    <row r="61" spans="1:21" s="49" customFormat="1" ht="20.25" customHeight="1">
      <c r="A61" s="215"/>
      <c r="B61" s="248"/>
      <c r="C61" s="219" t="s">
        <v>63</v>
      </c>
      <c r="D61" s="43" t="s">
        <v>19</v>
      </c>
      <c r="E61" s="43" t="s">
        <v>20</v>
      </c>
      <c r="F61" s="44">
        <v>671</v>
      </c>
      <c r="G61" s="50">
        <v>620</v>
      </c>
      <c r="H61" s="46">
        <f t="shared" si="0"/>
        <v>416020</v>
      </c>
      <c r="I61" s="42"/>
      <c r="J61" s="42"/>
      <c r="K61" s="42"/>
      <c r="L61" s="47">
        <f>671*1.078</f>
        <v>723.3380000000001</v>
      </c>
      <c r="M61" s="50">
        <v>620</v>
      </c>
      <c r="N61" s="48">
        <f t="shared" si="2"/>
        <v>448469.56000000006</v>
      </c>
      <c r="O61" s="48"/>
      <c r="P61" s="48"/>
      <c r="Q61" s="48"/>
      <c r="R61" s="209"/>
      <c r="S61" s="202"/>
      <c r="T61" s="202"/>
      <c r="U61" s="202"/>
    </row>
    <row r="62" spans="1:21" s="71" customFormat="1" ht="20.25" customHeight="1">
      <c r="A62" s="215"/>
      <c r="B62" s="248"/>
      <c r="C62" s="219"/>
      <c r="D62" s="65" t="s">
        <v>34</v>
      </c>
      <c r="E62" s="65" t="s">
        <v>35</v>
      </c>
      <c r="F62" s="66">
        <v>419</v>
      </c>
      <c r="G62" s="72">
        <v>9900</v>
      </c>
      <c r="H62" s="68">
        <f t="shared" si="0"/>
        <v>4148100</v>
      </c>
      <c r="I62" s="66"/>
      <c r="J62" s="66"/>
      <c r="K62" s="66"/>
      <c r="L62" s="69">
        <f>419*1.078</f>
        <v>451.682</v>
      </c>
      <c r="M62" s="72">
        <v>9900</v>
      </c>
      <c r="N62" s="70">
        <f t="shared" si="2"/>
        <v>4471651.8</v>
      </c>
      <c r="O62" s="70"/>
      <c r="P62" s="70"/>
      <c r="Q62" s="70"/>
      <c r="R62" s="209"/>
      <c r="S62" s="202"/>
      <c r="T62" s="202"/>
      <c r="U62" s="202"/>
    </row>
    <row r="63" spans="1:21" s="96" customFormat="1" ht="36.75" customHeight="1">
      <c r="A63" s="215"/>
      <c r="B63" s="248"/>
      <c r="C63" s="219"/>
      <c r="D63" s="90" t="s">
        <v>37</v>
      </c>
      <c r="E63" s="90" t="s">
        <v>23</v>
      </c>
      <c r="F63" s="91">
        <v>5000</v>
      </c>
      <c r="G63" s="92">
        <v>24</v>
      </c>
      <c r="H63" s="93">
        <f t="shared" si="0"/>
        <v>120000</v>
      </c>
      <c r="I63" s="91"/>
      <c r="J63" s="91"/>
      <c r="K63" s="91"/>
      <c r="L63" s="94">
        <f>5000*1.078</f>
        <v>5390</v>
      </c>
      <c r="M63" s="92">
        <v>24</v>
      </c>
      <c r="N63" s="95">
        <f t="shared" si="2"/>
        <v>129360</v>
      </c>
      <c r="O63" s="95"/>
      <c r="P63" s="95"/>
      <c r="Q63" s="95"/>
      <c r="R63" s="209"/>
      <c r="S63" s="202"/>
      <c r="T63" s="202"/>
      <c r="U63" s="202"/>
    </row>
    <row r="64" spans="1:21" s="49" customFormat="1" ht="20.25" customHeight="1">
      <c r="A64" s="215"/>
      <c r="B64" s="248"/>
      <c r="C64" s="53" t="s">
        <v>64</v>
      </c>
      <c r="D64" s="43" t="s">
        <v>19</v>
      </c>
      <c r="E64" s="43" t="s">
        <v>20</v>
      </c>
      <c r="F64" s="44">
        <v>671</v>
      </c>
      <c r="G64" s="50">
        <v>1560</v>
      </c>
      <c r="H64" s="46">
        <f t="shared" si="0"/>
        <v>1046760</v>
      </c>
      <c r="I64" s="42"/>
      <c r="J64" s="42"/>
      <c r="K64" s="42"/>
      <c r="L64" s="47">
        <f>671*1.078</f>
        <v>723.3380000000001</v>
      </c>
      <c r="M64" s="50">
        <v>1560</v>
      </c>
      <c r="N64" s="48">
        <f t="shared" si="2"/>
        <v>1128407.28</v>
      </c>
      <c r="O64" s="48"/>
      <c r="P64" s="48"/>
      <c r="Q64" s="48"/>
      <c r="R64" s="209"/>
      <c r="S64" s="202"/>
      <c r="T64" s="202"/>
      <c r="U64" s="202"/>
    </row>
    <row r="65" spans="1:21" s="49" customFormat="1" ht="20.25" customHeight="1">
      <c r="A65" s="215"/>
      <c r="B65" s="248"/>
      <c r="C65" s="216" t="s">
        <v>65</v>
      </c>
      <c r="D65" s="43" t="s">
        <v>19</v>
      </c>
      <c r="E65" s="43" t="s">
        <v>20</v>
      </c>
      <c r="F65" s="44">
        <v>671</v>
      </c>
      <c r="G65" s="50">
        <v>215</v>
      </c>
      <c r="H65" s="46">
        <f t="shared" si="0"/>
        <v>144265</v>
      </c>
      <c r="I65" s="42"/>
      <c r="J65" s="42"/>
      <c r="K65" s="42"/>
      <c r="L65" s="47">
        <f>671*1.078</f>
        <v>723.3380000000001</v>
      </c>
      <c r="M65" s="50">
        <v>215</v>
      </c>
      <c r="N65" s="48">
        <f t="shared" si="2"/>
        <v>155517.67</v>
      </c>
      <c r="O65" s="48"/>
      <c r="P65" s="48"/>
      <c r="Q65" s="48"/>
      <c r="R65" s="209"/>
      <c r="S65" s="202"/>
      <c r="T65" s="202"/>
      <c r="U65" s="202"/>
    </row>
    <row r="66" spans="1:21" s="71" customFormat="1" ht="20.25" customHeight="1">
      <c r="A66" s="215"/>
      <c r="B66" s="248"/>
      <c r="C66" s="217"/>
      <c r="D66" s="65" t="s">
        <v>34</v>
      </c>
      <c r="E66" s="65" t="s">
        <v>35</v>
      </c>
      <c r="F66" s="66">
        <v>419</v>
      </c>
      <c r="G66" s="72">
        <v>10200</v>
      </c>
      <c r="H66" s="68">
        <f t="shared" si="0"/>
        <v>4273800</v>
      </c>
      <c r="I66" s="66"/>
      <c r="J66" s="66"/>
      <c r="K66" s="66"/>
      <c r="L66" s="69">
        <f>419*1.078</f>
        <v>451.682</v>
      </c>
      <c r="M66" s="72">
        <v>10200</v>
      </c>
      <c r="N66" s="70">
        <f t="shared" si="2"/>
        <v>4607156.4</v>
      </c>
      <c r="O66" s="70"/>
      <c r="P66" s="70"/>
      <c r="Q66" s="70"/>
      <c r="R66" s="209"/>
      <c r="S66" s="202"/>
      <c r="T66" s="202"/>
      <c r="U66" s="202"/>
    </row>
    <row r="67" spans="1:21" s="49" customFormat="1" ht="32.25" customHeight="1">
      <c r="A67" s="215"/>
      <c r="B67" s="248"/>
      <c r="C67" s="54" t="s">
        <v>66</v>
      </c>
      <c r="D67" s="43" t="s">
        <v>19</v>
      </c>
      <c r="E67" s="43" t="s">
        <v>20</v>
      </c>
      <c r="F67" s="44">
        <v>671</v>
      </c>
      <c r="G67" s="50">
        <v>620</v>
      </c>
      <c r="H67" s="46">
        <f t="shared" si="0"/>
        <v>416020</v>
      </c>
      <c r="I67" s="42"/>
      <c r="J67" s="42"/>
      <c r="K67" s="42"/>
      <c r="L67" s="47">
        <f>671*1.078</f>
        <v>723.3380000000001</v>
      </c>
      <c r="M67" s="50">
        <v>620</v>
      </c>
      <c r="N67" s="48">
        <f t="shared" si="2"/>
        <v>448469.56000000006</v>
      </c>
      <c r="O67" s="48"/>
      <c r="P67" s="48"/>
      <c r="Q67" s="48"/>
      <c r="R67" s="209"/>
      <c r="S67" s="202"/>
      <c r="T67" s="202"/>
      <c r="U67" s="202"/>
    </row>
    <row r="68" spans="1:21" s="49" customFormat="1" ht="20.25" customHeight="1">
      <c r="A68" s="215"/>
      <c r="B68" s="248"/>
      <c r="C68" s="220" t="s">
        <v>67</v>
      </c>
      <c r="D68" s="43" t="s">
        <v>19</v>
      </c>
      <c r="E68" s="43" t="s">
        <v>20</v>
      </c>
      <c r="F68" s="44">
        <v>671</v>
      </c>
      <c r="G68" s="50">
        <v>720</v>
      </c>
      <c r="H68" s="46">
        <f t="shared" si="0"/>
        <v>483120</v>
      </c>
      <c r="I68" s="42"/>
      <c r="J68" s="42"/>
      <c r="K68" s="42"/>
      <c r="L68" s="47">
        <f>671*1.078</f>
        <v>723.3380000000001</v>
      </c>
      <c r="M68" s="50">
        <v>720</v>
      </c>
      <c r="N68" s="48">
        <f t="shared" si="2"/>
        <v>520803.36000000004</v>
      </c>
      <c r="O68" s="48"/>
      <c r="P68" s="48"/>
      <c r="Q68" s="48"/>
      <c r="R68" s="209"/>
      <c r="S68" s="202"/>
      <c r="T68" s="202"/>
      <c r="U68" s="202"/>
    </row>
    <row r="69" spans="1:21" s="71" customFormat="1" ht="20.25" customHeight="1">
      <c r="A69" s="215"/>
      <c r="B69" s="248"/>
      <c r="C69" s="221"/>
      <c r="D69" s="65" t="s">
        <v>34</v>
      </c>
      <c r="E69" s="65" t="s">
        <v>35</v>
      </c>
      <c r="F69" s="66">
        <v>419</v>
      </c>
      <c r="G69" s="72">
        <v>6000</v>
      </c>
      <c r="H69" s="68">
        <f t="shared" si="0"/>
        <v>2514000</v>
      </c>
      <c r="I69" s="66"/>
      <c r="J69" s="66"/>
      <c r="K69" s="66"/>
      <c r="L69" s="69">
        <f>419*1.078</f>
        <v>451.682</v>
      </c>
      <c r="M69" s="72">
        <v>6000</v>
      </c>
      <c r="N69" s="70">
        <f t="shared" si="2"/>
        <v>2710092</v>
      </c>
      <c r="O69" s="70"/>
      <c r="P69" s="70"/>
      <c r="Q69" s="70"/>
      <c r="R69" s="209"/>
      <c r="S69" s="202"/>
      <c r="T69" s="202"/>
      <c r="U69" s="202"/>
    </row>
    <row r="70" spans="1:21" s="49" customFormat="1" ht="20.25" customHeight="1">
      <c r="A70" s="215"/>
      <c r="B70" s="248"/>
      <c r="C70" s="220" t="s">
        <v>68</v>
      </c>
      <c r="D70" s="43" t="s">
        <v>19</v>
      </c>
      <c r="E70" s="43" t="s">
        <v>20</v>
      </c>
      <c r="F70" s="44">
        <v>671</v>
      </c>
      <c r="G70" s="50">
        <v>200</v>
      </c>
      <c r="H70" s="46">
        <f aca="true" t="shared" si="3" ref="H70:H133">F70*G70</f>
        <v>134200</v>
      </c>
      <c r="I70" s="42"/>
      <c r="J70" s="42"/>
      <c r="K70" s="42"/>
      <c r="L70" s="47">
        <f>671*1.078</f>
        <v>723.3380000000001</v>
      </c>
      <c r="M70" s="50">
        <v>200</v>
      </c>
      <c r="N70" s="48">
        <f t="shared" si="2"/>
        <v>144667.6</v>
      </c>
      <c r="O70" s="48"/>
      <c r="P70" s="48"/>
      <c r="Q70" s="48"/>
      <c r="R70" s="209"/>
      <c r="S70" s="202"/>
      <c r="T70" s="202"/>
      <c r="U70" s="202"/>
    </row>
    <row r="71" spans="1:21" s="71" customFormat="1" ht="20.25" customHeight="1">
      <c r="A71" s="215"/>
      <c r="B71" s="248"/>
      <c r="C71" s="221"/>
      <c r="D71" s="65" t="s">
        <v>34</v>
      </c>
      <c r="E71" s="65" t="s">
        <v>35</v>
      </c>
      <c r="F71" s="66">
        <v>419</v>
      </c>
      <c r="G71" s="72">
        <v>6475</v>
      </c>
      <c r="H71" s="68">
        <f t="shared" si="3"/>
        <v>2713025</v>
      </c>
      <c r="I71" s="66"/>
      <c r="J71" s="66"/>
      <c r="K71" s="66"/>
      <c r="L71" s="69">
        <f>419*1.078</f>
        <v>451.682</v>
      </c>
      <c r="M71" s="72">
        <v>6475</v>
      </c>
      <c r="N71" s="70">
        <f t="shared" si="2"/>
        <v>2924640.95</v>
      </c>
      <c r="O71" s="70"/>
      <c r="P71" s="70"/>
      <c r="Q71" s="70"/>
      <c r="R71" s="209"/>
      <c r="S71" s="202"/>
      <c r="T71" s="202"/>
      <c r="U71" s="202"/>
    </row>
    <row r="72" spans="1:21" s="49" customFormat="1" ht="20.25" customHeight="1">
      <c r="A72" s="215"/>
      <c r="B72" s="248"/>
      <c r="C72" s="55" t="s">
        <v>69</v>
      </c>
      <c r="D72" s="43" t="s">
        <v>19</v>
      </c>
      <c r="E72" s="43" t="s">
        <v>20</v>
      </c>
      <c r="F72" s="44">
        <v>671</v>
      </c>
      <c r="G72" s="50">
        <v>200</v>
      </c>
      <c r="H72" s="46">
        <f t="shared" si="3"/>
        <v>134200</v>
      </c>
      <c r="I72" s="42"/>
      <c r="J72" s="42"/>
      <c r="K72" s="42"/>
      <c r="L72" s="47">
        <f>671*1.078</f>
        <v>723.3380000000001</v>
      </c>
      <c r="M72" s="50">
        <v>200</v>
      </c>
      <c r="N72" s="48">
        <f t="shared" si="2"/>
        <v>144667.6</v>
      </c>
      <c r="O72" s="48"/>
      <c r="P72" s="48"/>
      <c r="Q72" s="48"/>
      <c r="R72" s="209"/>
      <c r="S72" s="202"/>
      <c r="T72" s="202"/>
      <c r="U72" s="202"/>
    </row>
    <row r="73" spans="1:21" s="49" customFormat="1" ht="20.25" customHeight="1">
      <c r="A73" s="215"/>
      <c r="B73" s="248"/>
      <c r="C73" s="220" t="s">
        <v>70</v>
      </c>
      <c r="D73" s="43" t="s">
        <v>19</v>
      </c>
      <c r="E73" s="43" t="s">
        <v>20</v>
      </c>
      <c r="F73" s="44">
        <v>671</v>
      </c>
      <c r="G73" s="50">
        <v>601</v>
      </c>
      <c r="H73" s="46">
        <f t="shared" si="3"/>
        <v>403271</v>
      </c>
      <c r="I73" s="42"/>
      <c r="J73" s="42"/>
      <c r="K73" s="42"/>
      <c r="L73" s="47">
        <f>671*1.078</f>
        <v>723.3380000000001</v>
      </c>
      <c r="M73" s="50">
        <v>601</v>
      </c>
      <c r="N73" s="48">
        <f t="shared" si="2"/>
        <v>434726.13800000004</v>
      </c>
      <c r="O73" s="48"/>
      <c r="P73" s="48"/>
      <c r="Q73" s="48"/>
      <c r="R73" s="209"/>
      <c r="S73" s="202"/>
      <c r="T73" s="202"/>
      <c r="U73" s="202"/>
    </row>
    <row r="74" spans="1:21" s="71" customFormat="1" ht="20.25" customHeight="1">
      <c r="A74" s="215"/>
      <c r="B74" s="248"/>
      <c r="C74" s="221"/>
      <c r="D74" s="65" t="s">
        <v>34</v>
      </c>
      <c r="E74" s="65" t="s">
        <v>35</v>
      </c>
      <c r="F74" s="66">
        <v>419</v>
      </c>
      <c r="G74" s="72">
        <v>3600</v>
      </c>
      <c r="H74" s="68">
        <f t="shared" si="3"/>
        <v>1508400</v>
      </c>
      <c r="I74" s="66"/>
      <c r="J74" s="66"/>
      <c r="K74" s="66"/>
      <c r="L74" s="69">
        <f>419*1.078</f>
        <v>451.682</v>
      </c>
      <c r="M74" s="72">
        <v>3600</v>
      </c>
      <c r="N74" s="70">
        <f t="shared" si="2"/>
        <v>1626055.2</v>
      </c>
      <c r="O74" s="70"/>
      <c r="P74" s="70"/>
      <c r="Q74" s="70"/>
      <c r="R74" s="209"/>
      <c r="S74" s="202"/>
      <c r="T74" s="202"/>
      <c r="U74" s="202"/>
    </row>
    <row r="75" spans="1:21" s="49" customFormat="1" ht="20.25" customHeight="1">
      <c r="A75" s="215"/>
      <c r="B75" s="248"/>
      <c r="C75" s="220" t="s">
        <v>71</v>
      </c>
      <c r="D75" s="43" t="s">
        <v>19</v>
      </c>
      <c r="E75" s="43" t="s">
        <v>20</v>
      </c>
      <c r="F75" s="44">
        <v>671</v>
      </c>
      <c r="G75" s="52">
        <v>473</v>
      </c>
      <c r="H75" s="46">
        <f t="shared" si="3"/>
        <v>317383</v>
      </c>
      <c r="I75" s="42"/>
      <c r="J75" s="42"/>
      <c r="K75" s="42"/>
      <c r="L75" s="47">
        <f>671*1.078</f>
        <v>723.3380000000001</v>
      </c>
      <c r="M75" s="52">
        <v>473</v>
      </c>
      <c r="N75" s="48">
        <f t="shared" si="2"/>
        <v>342138.874</v>
      </c>
      <c r="O75" s="48"/>
      <c r="P75" s="48"/>
      <c r="Q75" s="48"/>
      <c r="R75" s="209"/>
      <c r="S75" s="202"/>
      <c r="T75" s="202"/>
      <c r="U75" s="202"/>
    </row>
    <row r="76" spans="1:21" s="71" customFormat="1" ht="20.25" customHeight="1">
      <c r="A76" s="215"/>
      <c r="B76" s="248"/>
      <c r="C76" s="221"/>
      <c r="D76" s="65" t="s">
        <v>34</v>
      </c>
      <c r="E76" s="65" t="s">
        <v>35</v>
      </c>
      <c r="F76" s="66">
        <v>419</v>
      </c>
      <c r="G76" s="74">
        <v>3850</v>
      </c>
      <c r="H76" s="68">
        <f t="shared" si="3"/>
        <v>1613150</v>
      </c>
      <c r="I76" s="66"/>
      <c r="J76" s="66"/>
      <c r="K76" s="66"/>
      <c r="L76" s="69">
        <f>419*1.078</f>
        <v>451.682</v>
      </c>
      <c r="M76" s="74">
        <v>3850</v>
      </c>
      <c r="N76" s="70">
        <f t="shared" si="2"/>
        <v>1738975.7</v>
      </c>
      <c r="O76" s="70"/>
      <c r="P76" s="70"/>
      <c r="Q76" s="70"/>
      <c r="R76" s="209"/>
      <c r="S76" s="202"/>
      <c r="T76" s="202"/>
      <c r="U76" s="202"/>
    </row>
    <row r="77" spans="1:21" s="49" customFormat="1" ht="20.25" customHeight="1">
      <c r="A77" s="215"/>
      <c r="B77" s="248"/>
      <c r="C77" s="220" t="s">
        <v>72</v>
      </c>
      <c r="D77" s="43" t="s">
        <v>19</v>
      </c>
      <c r="E77" s="43" t="s">
        <v>20</v>
      </c>
      <c r="F77" s="44">
        <v>671</v>
      </c>
      <c r="G77" s="52">
        <v>79</v>
      </c>
      <c r="H77" s="46">
        <f t="shared" si="3"/>
        <v>53009</v>
      </c>
      <c r="I77" s="42"/>
      <c r="J77" s="42"/>
      <c r="K77" s="42"/>
      <c r="L77" s="47">
        <f>671*1.078</f>
        <v>723.3380000000001</v>
      </c>
      <c r="M77" s="52">
        <v>79</v>
      </c>
      <c r="N77" s="48">
        <f t="shared" si="2"/>
        <v>57143.702000000005</v>
      </c>
      <c r="O77" s="48"/>
      <c r="P77" s="48"/>
      <c r="Q77" s="48"/>
      <c r="R77" s="209"/>
      <c r="S77" s="202"/>
      <c r="T77" s="202"/>
      <c r="U77" s="202"/>
    </row>
    <row r="78" spans="1:21" s="71" customFormat="1" ht="20.25" customHeight="1">
      <c r="A78" s="215"/>
      <c r="B78" s="248"/>
      <c r="C78" s="221"/>
      <c r="D78" s="65" t="s">
        <v>34</v>
      </c>
      <c r="E78" s="65" t="s">
        <v>35</v>
      </c>
      <c r="F78" s="66">
        <v>419</v>
      </c>
      <c r="G78" s="74">
        <v>2925</v>
      </c>
      <c r="H78" s="68">
        <f t="shared" si="3"/>
        <v>1225575</v>
      </c>
      <c r="I78" s="66"/>
      <c r="J78" s="66"/>
      <c r="K78" s="66"/>
      <c r="L78" s="69">
        <f>419*1.078</f>
        <v>451.682</v>
      </c>
      <c r="M78" s="74">
        <v>2925</v>
      </c>
      <c r="N78" s="70">
        <f t="shared" si="2"/>
        <v>1321169.85</v>
      </c>
      <c r="O78" s="70"/>
      <c r="P78" s="70"/>
      <c r="Q78" s="70"/>
      <c r="R78" s="209"/>
      <c r="S78" s="202"/>
      <c r="T78" s="202"/>
      <c r="U78" s="202"/>
    </row>
    <row r="79" spans="1:21" s="49" customFormat="1" ht="20.25" customHeight="1">
      <c r="A79" s="215"/>
      <c r="B79" s="248"/>
      <c r="C79" s="220" t="s">
        <v>73</v>
      </c>
      <c r="D79" s="43" t="s">
        <v>19</v>
      </c>
      <c r="E79" s="43" t="s">
        <v>20</v>
      </c>
      <c r="F79" s="44">
        <v>671</v>
      </c>
      <c r="G79" s="52">
        <v>451</v>
      </c>
      <c r="H79" s="46">
        <f t="shared" si="3"/>
        <v>302621</v>
      </c>
      <c r="I79" s="42"/>
      <c r="J79" s="42"/>
      <c r="K79" s="42"/>
      <c r="L79" s="47">
        <f>671*1.078</f>
        <v>723.3380000000001</v>
      </c>
      <c r="M79" s="52">
        <v>451</v>
      </c>
      <c r="N79" s="48">
        <f t="shared" si="2"/>
        <v>326225.438</v>
      </c>
      <c r="O79" s="48"/>
      <c r="P79" s="48"/>
      <c r="Q79" s="48"/>
      <c r="R79" s="209"/>
      <c r="S79" s="202"/>
      <c r="T79" s="202"/>
      <c r="U79" s="202"/>
    </row>
    <row r="80" spans="1:21" s="71" customFormat="1" ht="20.25" customHeight="1">
      <c r="A80" s="215"/>
      <c r="B80" s="248"/>
      <c r="C80" s="221"/>
      <c r="D80" s="65" t="s">
        <v>34</v>
      </c>
      <c r="E80" s="65" t="s">
        <v>35</v>
      </c>
      <c r="F80" s="66">
        <v>419</v>
      </c>
      <c r="G80" s="74">
        <v>4950</v>
      </c>
      <c r="H80" s="68">
        <f t="shared" si="3"/>
        <v>2074050</v>
      </c>
      <c r="I80" s="66"/>
      <c r="J80" s="66"/>
      <c r="K80" s="66"/>
      <c r="L80" s="69">
        <f>419*1.078</f>
        <v>451.682</v>
      </c>
      <c r="M80" s="74">
        <v>4950</v>
      </c>
      <c r="N80" s="70">
        <f t="shared" si="2"/>
        <v>2235825.9</v>
      </c>
      <c r="O80" s="70"/>
      <c r="P80" s="70"/>
      <c r="Q80" s="70"/>
      <c r="R80" s="209"/>
      <c r="S80" s="202"/>
      <c r="T80" s="202"/>
      <c r="U80" s="202"/>
    </row>
    <row r="81" spans="1:21" s="49" customFormat="1" ht="20.25" customHeight="1">
      <c r="A81" s="215"/>
      <c r="B81" s="248"/>
      <c r="C81" s="55" t="s">
        <v>74</v>
      </c>
      <c r="D81" s="43" t="s">
        <v>19</v>
      </c>
      <c r="E81" s="43" t="s">
        <v>20</v>
      </c>
      <c r="F81" s="44">
        <v>671</v>
      </c>
      <c r="G81" s="52">
        <v>60</v>
      </c>
      <c r="H81" s="46">
        <f t="shared" si="3"/>
        <v>40260</v>
      </c>
      <c r="I81" s="42"/>
      <c r="J81" s="42"/>
      <c r="K81" s="42"/>
      <c r="L81" s="47">
        <f aca="true" t="shared" si="4" ref="L81:L86">671*1.078</f>
        <v>723.3380000000001</v>
      </c>
      <c r="M81" s="52">
        <v>60</v>
      </c>
      <c r="N81" s="48">
        <f t="shared" si="2"/>
        <v>43400.280000000006</v>
      </c>
      <c r="O81" s="48"/>
      <c r="P81" s="48"/>
      <c r="Q81" s="48"/>
      <c r="R81" s="209"/>
      <c r="S81" s="202"/>
      <c r="T81" s="202"/>
      <c r="U81" s="202"/>
    </row>
    <row r="82" spans="1:21" s="49" customFormat="1" ht="28.5" customHeight="1">
      <c r="A82" s="215"/>
      <c r="B82" s="248"/>
      <c r="C82" s="53" t="s">
        <v>75</v>
      </c>
      <c r="D82" s="43" t="s">
        <v>19</v>
      </c>
      <c r="E82" s="43" t="s">
        <v>20</v>
      </c>
      <c r="F82" s="44">
        <v>671</v>
      </c>
      <c r="G82" s="52">
        <v>520</v>
      </c>
      <c r="H82" s="46">
        <f t="shared" si="3"/>
        <v>348920</v>
      </c>
      <c r="I82" s="42"/>
      <c r="J82" s="42"/>
      <c r="K82" s="42"/>
      <c r="L82" s="47">
        <f t="shared" si="4"/>
        <v>723.3380000000001</v>
      </c>
      <c r="M82" s="52">
        <v>520</v>
      </c>
      <c r="N82" s="48">
        <f t="shared" si="2"/>
        <v>376135.76000000007</v>
      </c>
      <c r="O82" s="48"/>
      <c r="P82" s="48"/>
      <c r="Q82" s="48"/>
      <c r="R82" s="209"/>
      <c r="S82" s="202"/>
      <c r="T82" s="202"/>
      <c r="U82" s="202"/>
    </row>
    <row r="83" spans="1:21" s="49" customFormat="1" ht="20.25" customHeight="1">
      <c r="A83" s="215"/>
      <c r="B83" s="248"/>
      <c r="C83" s="56" t="s">
        <v>76</v>
      </c>
      <c r="D83" s="43" t="s">
        <v>19</v>
      </c>
      <c r="E83" s="43" t="s">
        <v>20</v>
      </c>
      <c r="F83" s="44">
        <v>671</v>
      </c>
      <c r="G83" s="52">
        <v>85</v>
      </c>
      <c r="H83" s="46">
        <f t="shared" si="3"/>
        <v>57035</v>
      </c>
      <c r="I83" s="42"/>
      <c r="J83" s="42"/>
      <c r="K83" s="42"/>
      <c r="L83" s="47">
        <f t="shared" si="4"/>
        <v>723.3380000000001</v>
      </c>
      <c r="M83" s="52">
        <v>85</v>
      </c>
      <c r="N83" s="48">
        <f t="shared" si="2"/>
        <v>61483.73</v>
      </c>
      <c r="O83" s="48"/>
      <c r="P83" s="48"/>
      <c r="Q83" s="48"/>
      <c r="R83" s="209"/>
      <c r="S83" s="202"/>
      <c r="T83" s="202"/>
      <c r="U83" s="202"/>
    </row>
    <row r="84" spans="1:21" s="49" customFormat="1" ht="20.25" customHeight="1">
      <c r="A84" s="215"/>
      <c r="B84" s="248"/>
      <c r="C84" s="56" t="s">
        <v>77</v>
      </c>
      <c r="D84" s="43" t="s">
        <v>19</v>
      </c>
      <c r="E84" s="43" t="s">
        <v>20</v>
      </c>
      <c r="F84" s="44">
        <v>671</v>
      </c>
      <c r="G84" s="52">
        <v>260</v>
      </c>
      <c r="H84" s="46">
        <f t="shared" si="3"/>
        <v>174460</v>
      </c>
      <c r="I84" s="42"/>
      <c r="J84" s="42"/>
      <c r="K84" s="42"/>
      <c r="L84" s="47">
        <f t="shared" si="4"/>
        <v>723.3380000000001</v>
      </c>
      <c r="M84" s="52">
        <v>260</v>
      </c>
      <c r="N84" s="48">
        <f t="shared" si="2"/>
        <v>188067.88000000003</v>
      </c>
      <c r="O84" s="48"/>
      <c r="P84" s="48"/>
      <c r="Q84" s="48"/>
      <c r="R84" s="209"/>
      <c r="S84" s="202"/>
      <c r="T84" s="202"/>
      <c r="U84" s="202"/>
    </row>
    <row r="85" spans="1:21" s="49" customFormat="1" ht="20.25" customHeight="1">
      <c r="A85" s="215"/>
      <c r="B85" s="248"/>
      <c r="C85" s="56" t="s">
        <v>78</v>
      </c>
      <c r="D85" s="43" t="s">
        <v>19</v>
      </c>
      <c r="E85" s="43" t="s">
        <v>20</v>
      </c>
      <c r="F85" s="44">
        <v>671</v>
      </c>
      <c r="G85" s="50">
        <v>180</v>
      </c>
      <c r="H85" s="46">
        <f t="shared" si="3"/>
        <v>120780</v>
      </c>
      <c r="I85" s="42"/>
      <c r="J85" s="42"/>
      <c r="K85" s="42"/>
      <c r="L85" s="47">
        <f t="shared" si="4"/>
        <v>723.3380000000001</v>
      </c>
      <c r="M85" s="50">
        <v>180</v>
      </c>
      <c r="N85" s="48">
        <f t="shared" si="2"/>
        <v>130200.84000000001</v>
      </c>
      <c r="O85" s="48"/>
      <c r="P85" s="48"/>
      <c r="Q85" s="48"/>
      <c r="R85" s="209"/>
      <c r="S85" s="202"/>
      <c r="T85" s="202"/>
      <c r="U85" s="202"/>
    </row>
    <row r="86" spans="1:21" s="49" customFormat="1" ht="20.25" customHeight="1">
      <c r="A86" s="215"/>
      <c r="B86" s="248"/>
      <c r="C86" s="56" t="s">
        <v>79</v>
      </c>
      <c r="D86" s="43" t="s">
        <v>19</v>
      </c>
      <c r="E86" s="43" t="s">
        <v>20</v>
      </c>
      <c r="F86" s="44">
        <v>671</v>
      </c>
      <c r="G86" s="57">
        <v>160</v>
      </c>
      <c r="H86" s="46">
        <f t="shared" si="3"/>
        <v>107360</v>
      </c>
      <c r="I86" s="42"/>
      <c r="J86" s="42"/>
      <c r="K86" s="42"/>
      <c r="L86" s="47">
        <f t="shared" si="4"/>
        <v>723.3380000000001</v>
      </c>
      <c r="M86" s="57">
        <v>160</v>
      </c>
      <c r="N86" s="48">
        <f t="shared" si="2"/>
        <v>115734.08000000002</v>
      </c>
      <c r="O86" s="48"/>
      <c r="P86" s="48"/>
      <c r="Q86" s="48"/>
      <c r="R86" s="209"/>
      <c r="S86" s="202"/>
      <c r="T86" s="202"/>
      <c r="U86" s="202"/>
    </row>
    <row r="87" spans="1:21" ht="20.25" customHeight="1">
      <c r="A87" s="215"/>
      <c r="B87" s="248"/>
      <c r="C87" s="216" t="s">
        <v>80</v>
      </c>
      <c r="D87" s="19" t="s">
        <v>62</v>
      </c>
      <c r="E87" s="19" t="s">
        <v>35</v>
      </c>
      <c r="F87" s="29">
        <v>313.57</v>
      </c>
      <c r="G87" s="36">
        <v>2000</v>
      </c>
      <c r="H87" s="20">
        <f t="shared" si="3"/>
        <v>627140</v>
      </c>
      <c r="I87" s="6"/>
      <c r="J87" s="6"/>
      <c r="K87" s="6"/>
      <c r="L87" s="27">
        <f>313.57*1.078</f>
        <v>338.02846</v>
      </c>
      <c r="M87" s="36">
        <v>2000</v>
      </c>
      <c r="N87" s="27">
        <f t="shared" si="2"/>
        <v>676056.92</v>
      </c>
      <c r="O87" s="27"/>
      <c r="P87" s="27"/>
      <c r="Q87" s="27"/>
      <c r="R87" s="209"/>
      <c r="S87" s="202"/>
      <c r="T87" s="202"/>
      <c r="U87" s="202"/>
    </row>
    <row r="88" spans="1:21" s="71" customFormat="1" ht="20.25" customHeight="1">
      <c r="A88" s="215"/>
      <c r="B88" s="248"/>
      <c r="C88" s="217"/>
      <c r="D88" s="65" t="s">
        <v>34</v>
      </c>
      <c r="E88" s="65" t="s">
        <v>35</v>
      </c>
      <c r="F88" s="66">
        <v>419</v>
      </c>
      <c r="G88" s="75">
        <v>2000</v>
      </c>
      <c r="H88" s="68">
        <f t="shared" si="3"/>
        <v>838000</v>
      </c>
      <c r="I88" s="66"/>
      <c r="J88" s="66"/>
      <c r="K88" s="66"/>
      <c r="L88" s="69">
        <f>419*1.078</f>
        <v>451.682</v>
      </c>
      <c r="M88" s="75">
        <v>2000</v>
      </c>
      <c r="N88" s="70">
        <f aca="true" t="shared" si="5" ref="N88:N95">L88*M88</f>
        <v>903364</v>
      </c>
      <c r="O88" s="70"/>
      <c r="P88" s="70"/>
      <c r="Q88" s="70"/>
      <c r="R88" s="209"/>
      <c r="S88" s="202"/>
      <c r="T88" s="202"/>
      <c r="U88" s="202"/>
    </row>
    <row r="89" spans="1:21" s="49" customFormat="1" ht="20.25" customHeight="1">
      <c r="A89" s="215"/>
      <c r="B89" s="248"/>
      <c r="C89" s="56" t="s">
        <v>81</v>
      </c>
      <c r="D89" s="43" t="s">
        <v>19</v>
      </c>
      <c r="E89" s="43" t="s">
        <v>20</v>
      </c>
      <c r="F89" s="44">
        <v>671</v>
      </c>
      <c r="G89" s="57">
        <v>1460</v>
      </c>
      <c r="H89" s="46">
        <f t="shared" si="3"/>
        <v>979660</v>
      </c>
      <c r="I89" s="42"/>
      <c r="J89" s="42"/>
      <c r="K89" s="42"/>
      <c r="L89" s="47">
        <f>671*1.078</f>
        <v>723.3380000000001</v>
      </c>
      <c r="M89" s="57">
        <v>1460</v>
      </c>
      <c r="N89" s="48">
        <f t="shared" si="5"/>
        <v>1056073.4800000002</v>
      </c>
      <c r="O89" s="48"/>
      <c r="P89" s="48"/>
      <c r="Q89" s="48"/>
      <c r="R89" s="209"/>
      <c r="S89" s="202"/>
      <c r="T89" s="202"/>
      <c r="U89" s="202"/>
    </row>
    <row r="90" spans="1:21" s="49" customFormat="1" ht="20.25" customHeight="1">
      <c r="A90" s="215"/>
      <c r="B90" s="248"/>
      <c r="C90" s="218" t="s">
        <v>89</v>
      </c>
      <c r="D90" s="43" t="s">
        <v>19</v>
      </c>
      <c r="E90" s="43" t="s">
        <v>20</v>
      </c>
      <c r="F90" s="44">
        <v>671</v>
      </c>
      <c r="G90" s="51" t="s">
        <v>83</v>
      </c>
      <c r="H90" s="46">
        <f t="shared" si="3"/>
        <v>476410</v>
      </c>
      <c r="I90" s="42"/>
      <c r="J90" s="42"/>
      <c r="K90" s="42"/>
      <c r="L90" s="47">
        <f>671*1.078</f>
        <v>723.3380000000001</v>
      </c>
      <c r="M90" s="51" t="s">
        <v>83</v>
      </c>
      <c r="N90" s="48">
        <f t="shared" si="5"/>
        <v>513569.98000000004</v>
      </c>
      <c r="O90" s="48"/>
      <c r="P90" s="48"/>
      <c r="Q90" s="48"/>
      <c r="R90" s="209"/>
      <c r="S90" s="202"/>
      <c r="T90" s="202"/>
      <c r="U90" s="202"/>
    </row>
    <row r="91" spans="1:21" s="71" customFormat="1" ht="20.25" customHeight="1">
      <c r="A91" s="215"/>
      <c r="B91" s="248"/>
      <c r="C91" s="218"/>
      <c r="D91" s="65" t="s">
        <v>34</v>
      </c>
      <c r="E91" s="65" t="s">
        <v>35</v>
      </c>
      <c r="F91" s="66">
        <v>419</v>
      </c>
      <c r="G91" s="73" t="s">
        <v>84</v>
      </c>
      <c r="H91" s="68">
        <f t="shared" si="3"/>
        <v>10475000</v>
      </c>
      <c r="I91" s="66"/>
      <c r="J91" s="66"/>
      <c r="K91" s="66"/>
      <c r="L91" s="69">
        <f>419*1.078</f>
        <v>451.682</v>
      </c>
      <c r="M91" s="73" t="s">
        <v>84</v>
      </c>
      <c r="N91" s="70">
        <f t="shared" si="5"/>
        <v>11292050</v>
      </c>
      <c r="O91" s="70"/>
      <c r="P91" s="70"/>
      <c r="Q91" s="70"/>
      <c r="R91" s="209"/>
      <c r="S91" s="202"/>
      <c r="T91" s="202"/>
      <c r="U91" s="202"/>
    </row>
    <row r="92" spans="1:21" s="64" customFormat="1" ht="36.75" customHeight="1">
      <c r="A92" s="215"/>
      <c r="B92" s="248"/>
      <c r="C92" s="218"/>
      <c r="D92" s="59" t="s">
        <v>85</v>
      </c>
      <c r="E92" s="59" t="s">
        <v>21</v>
      </c>
      <c r="F92" s="59">
        <v>1664</v>
      </c>
      <c r="G92" s="103" t="s">
        <v>86</v>
      </c>
      <c r="H92" s="61">
        <f t="shared" si="3"/>
        <v>7488000</v>
      </c>
      <c r="I92" s="60"/>
      <c r="J92" s="60"/>
      <c r="K92" s="60"/>
      <c r="L92" s="63">
        <f>1664*1.078</f>
        <v>1793.7920000000001</v>
      </c>
      <c r="M92" s="103" t="s">
        <v>86</v>
      </c>
      <c r="N92" s="63">
        <f t="shared" si="5"/>
        <v>8072064.000000001</v>
      </c>
      <c r="O92" s="63"/>
      <c r="P92" s="63"/>
      <c r="Q92" s="63"/>
      <c r="R92" s="209"/>
      <c r="S92" s="202"/>
      <c r="T92" s="202"/>
      <c r="U92" s="202"/>
    </row>
    <row r="93" spans="1:21" s="96" customFormat="1" ht="38.25" customHeight="1">
      <c r="A93" s="215"/>
      <c r="B93" s="248"/>
      <c r="C93" s="218"/>
      <c r="D93" s="90" t="s">
        <v>37</v>
      </c>
      <c r="E93" s="90" t="s">
        <v>23</v>
      </c>
      <c r="F93" s="91">
        <v>5000</v>
      </c>
      <c r="G93" s="97" t="s">
        <v>87</v>
      </c>
      <c r="H93" s="93">
        <f t="shared" si="3"/>
        <v>150000</v>
      </c>
      <c r="I93" s="91"/>
      <c r="J93" s="91"/>
      <c r="K93" s="91"/>
      <c r="L93" s="94">
        <f>5000*1.078</f>
        <v>5390</v>
      </c>
      <c r="M93" s="97" t="s">
        <v>87</v>
      </c>
      <c r="N93" s="95">
        <f t="shared" si="5"/>
        <v>161700</v>
      </c>
      <c r="O93" s="95"/>
      <c r="P93" s="95"/>
      <c r="Q93" s="95"/>
      <c r="R93" s="209"/>
      <c r="S93" s="202"/>
      <c r="T93" s="202"/>
      <c r="U93" s="202"/>
    </row>
    <row r="94" spans="1:21" s="110" customFormat="1" ht="24.75" customHeight="1">
      <c r="A94" s="215"/>
      <c r="B94" s="248"/>
      <c r="C94" s="218"/>
      <c r="D94" s="104" t="s">
        <v>46</v>
      </c>
      <c r="E94" s="104" t="s">
        <v>21</v>
      </c>
      <c r="F94" s="108">
        <v>9.22</v>
      </c>
      <c r="G94" s="106" t="s">
        <v>88</v>
      </c>
      <c r="H94" s="107">
        <f t="shared" si="3"/>
        <v>41886.46000000001</v>
      </c>
      <c r="I94" s="108"/>
      <c r="J94" s="108"/>
      <c r="K94" s="108"/>
      <c r="L94" s="109">
        <f>9.22*1.078</f>
        <v>9.939160000000001</v>
      </c>
      <c r="M94" s="106" t="s">
        <v>88</v>
      </c>
      <c r="N94" s="109">
        <f t="shared" si="5"/>
        <v>45153.60388</v>
      </c>
      <c r="O94" s="109"/>
      <c r="P94" s="109"/>
      <c r="Q94" s="109"/>
      <c r="R94" s="209"/>
      <c r="S94" s="202"/>
      <c r="T94" s="202"/>
      <c r="U94" s="202"/>
    </row>
    <row r="95" spans="1:21" s="49" customFormat="1" ht="20.25" customHeight="1">
      <c r="A95" s="215"/>
      <c r="B95" s="248"/>
      <c r="C95" s="55" t="s">
        <v>75</v>
      </c>
      <c r="D95" s="43" t="s">
        <v>19</v>
      </c>
      <c r="E95" s="43" t="s">
        <v>20</v>
      </c>
      <c r="F95" s="44">
        <v>671</v>
      </c>
      <c r="G95" s="57">
        <v>360</v>
      </c>
      <c r="H95" s="46">
        <f t="shared" si="3"/>
        <v>241560</v>
      </c>
      <c r="I95" s="42"/>
      <c r="J95" s="42"/>
      <c r="K95" s="42"/>
      <c r="L95" s="47">
        <f>671*1.078</f>
        <v>723.3380000000001</v>
      </c>
      <c r="M95" s="57">
        <v>360</v>
      </c>
      <c r="N95" s="48">
        <f t="shared" si="5"/>
        <v>260401.68000000002</v>
      </c>
      <c r="O95" s="48"/>
      <c r="P95" s="48"/>
      <c r="Q95" s="48"/>
      <c r="R95" s="209"/>
      <c r="S95" s="202"/>
      <c r="T95" s="202"/>
      <c r="U95" s="202"/>
    </row>
    <row r="96" spans="1:21" s="49" customFormat="1" ht="20.25" customHeight="1">
      <c r="A96" s="215"/>
      <c r="B96" s="248"/>
      <c r="C96" s="191" t="s">
        <v>36</v>
      </c>
      <c r="D96" s="43" t="s">
        <v>19</v>
      </c>
      <c r="E96" s="43" t="s">
        <v>20</v>
      </c>
      <c r="F96" s="44">
        <v>671</v>
      </c>
      <c r="G96" s="56">
        <v>1690</v>
      </c>
      <c r="H96" s="46">
        <f t="shared" si="3"/>
        <v>1133990</v>
      </c>
      <c r="I96" s="58"/>
      <c r="J96" s="58"/>
      <c r="K96" s="58"/>
      <c r="L96" s="58"/>
      <c r="M96" s="58"/>
      <c r="N96" s="58"/>
      <c r="O96" s="47">
        <f>L95*1.072</f>
        <v>775.4183360000002</v>
      </c>
      <c r="P96" s="56">
        <v>1690</v>
      </c>
      <c r="Q96" s="48">
        <f>O96*P96</f>
        <v>1310456.9878400003</v>
      </c>
      <c r="R96" s="209"/>
      <c r="S96" s="202"/>
      <c r="T96" s="202"/>
      <c r="U96" s="202"/>
    </row>
    <row r="97" spans="1:21" s="71" customFormat="1" ht="30" customHeight="1">
      <c r="A97" s="215"/>
      <c r="B97" s="248"/>
      <c r="C97" s="192"/>
      <c r="D97" s="65" t="s">
        <v>34</v>
      </c>
      <c r="E97" s="65" t="s">
        <v>35</v>
      </c>
      <c r="F97" s="66">
        <v>419</v>
      </c>
      <c r="G97" s="76">
        <v>40870</v>
      </c>
      <c r="H97" s="68">
        <f t="shared" si="3"/>
        <v>17124530</v>
      </c>
      <c r="I97" s="77"/>
      <c r="J97" s="77"/>
      <c r="K97" s="77"/>
      <c r="L97" s="77"/>
      <c r="M97" s="77"/>
      <c r="N97" s="77"/>
      <c r="O97" s="69">
        <f>L88*1.072</f>
        <v>484.20310400000005</v>
      </c>
      <c r="P97" s="78">
        <v>40870</v>
      </c>
      <c r="Q97" s="70">
        <f aca="true" t="shared" si="6" ref="Q97:Q140">O97*P97</f>
        <v>19789380.860480003</v>
      </c>
      <c r="R97" s="209"/>
      <c r="S97" s="202"/>
      <c r="T97" s="202"/>
      <c r="U97" s="202"/>
    </row>
    <row r="98" spans="1:21" s="49" customFormat="1" ht="20.25" customHeight="1">
      <c r="A98" s="215"/>
      <c r="B98" s="248"/>
      <c r="C98" s="224" t="s">
        <v>90</v>
      </c>
      <c r="D98" s="43" t="s">
        <v>19</v>
      </c>
      <c r="E98" s="43" t="s">
        <v>20</v>
      </c>
      <c r="F98" s="44">
        <v>671</v>
      </c>
      <c r="G98" s="56">
        <v>250</v>
      </c>
      <c r="H98" s="46">
        <f t="shared" si="3"/>
        <v>167750</v>
      </c>
      <c r="I98" s="58"/>
      <c r="J98" s="58"/>
      <c r="K98" s="58"/>
      <c r="L98" s="58"/>
      <c r="M98" s="58"/>
      <c r="N98" s="58"/>
      <c r="O98" s="47">
        <v>775</v>
      </c>
      <c r="P98" s="56">
        <v>250</v>
      </c>
      <c r="Q98" s="48">
        <f t="shared" si="6"/>
        <v>193750</v>
      </c>
      <c r="R98" s="209"/>
      <c r="S98" s="202"/>
      <c r="T98" s="202"/>
      <c r="U98" s="202"/>
    </row>
    <row r="99" spans="1:21" s="71" customFormat="1" ht="27.75" customHeight="1">
      <c r="A99" s="215"/>
      <c r="B99" s="248"/>
      <c r="C99" s="225"/>
      <c r="D99" s="65" t="s">
        <v>34</v>
      </c>
      <c r="E99" s="65" t="s">
        <v>35</v>
      </c>
      <c r="F99" s="66">
        <v>419</v>
      </c>
      <c r="G99" s="78">
        <v>14760</v>
      </c>
      <c r="H99" s="68">
        <f t="shared" si="3"/>
        <v>6184440</v>
      </c>
      <c r="I99" s="77"/>
      <c r="J99" s="77"/>
      <c r="K99" s="77"/>
      <c r="L99" s="77"/>
      <c r="M99" s="77"/>
      <c r="N99" s="77"/>
      <c r="O99" s="69">
        <v>484</v>
      </c>
      <c r="P99" s="78">
        <v>14760</v>
      </c>
      <c r="Q99" s="70">
        <f t="shared" si="6"/>
        <v>7143840</v>
      </c>
      <c r="R99" s="209"/>
      <c r="S99" s="202"/>
      <c r="T99" s="202"/>
      <c r="U99" s="202"/>
    </row>
    <row r="100" spans="1:21" ht="33" customHeight="1">
      <c r="A100" s="215"/>
      <c r="B100" s="248"/>
      <c r="C100" s="225"/>
      <c r="D100" s="37" t="s">
        <v>91</v>
      </c>
      <c r="E100" s="37" t="s">
        <v>35</v>
      </c>
      <c r="F100" s="6">
        <v>348.13</v>
      </c>
      <c r="G100" s="38">
        <v>8700</v>
      </c>
      <c r="H100" s="20">
        <f t="shared" si="3"/>
        <v>3028731</v>
      </c>
      <c r="I100" s="40"/>
      <c r="J100" s="40"/>
      <c r="K100" s="40"/>
      <c r="L100" s="40"/>
      <c r="M100" s="40"/>
      <c r="N100" s="40"/>
      <c r="O100" s="34">
        <v>402.3</v>
      </c>
      <c r="P100" s="38">
        <v>8700</v>
      </c>
      <c r="Q100" s="27">
        <f t="shared" si="6"/>
        <v>3500010</v>
      </c>
      <c r="R100" s="209"/>
      <c r="S100" s="202"/>
      <c r="T100" s="202"/>
      <c r="U100" s="202"/>
    </row>
    <row r="101" spans="1:21" s="96" customFormat="1" ht="35.25" customHeight="1">
      <c r="A101" s="215"/>
      <c r="B101" s="248"/>
      <c r="C101" s="225"/>
      <c r="D101" s="90" t="s">
        <v>37</v>
      </c>
      <c r="E101" s="90" t="s">
        <v>23</v>
      </c>
      <c r="F101" s="91">
        <v>5000</v>
      </c>
      <c r="G101" s="98">
        <v>8</v>
      </c>
      <c r="H101" s="93">
        <f t="shared" si="3"/>
        <v>40000</v>
      </c>
      <c r="I101" s="99"/>
      <c r="J101" s="99"/>
      <c r="K101" s="99"/>
      <c r="L101" s="99"/>
      <c r="M101" s="99"/>
      <c r="N101" s="99"/>
      <c r="O101" s="100">
        <f>L93*1.072</f>
        <v>5778.08</v>
      </c>
      <c r="P101" s="98">
        <v>8</v>
      </c>
      <c r="Q101" s="95">
        <f t="shared" si="6"/>
        <v>46224.64</v>
      </c>
      <c r="R101" s="209"/>
      <c r="S101" s="202"/>
      <c r="T101" s="202"/>
      <c r="U101" s="202"/>
    </row>
    <row r="102" spans="1:21" s="110" customFormat="1" ht="28.5" customHeight="1">
      <c r="A102" s="215"/>
      <c r="B102" s="248"/>
      <c r="C102" s="226"/>
      <c r="D102" s="104" t="s">
        <v>46</v>
      </c>
      <c r="E102" s="104" t="s">
        <v>21</v>
      </c>
      <c r="F102" s="104">
        <v>9.22</v>
      </c>
      <c r="G102" s="112">
        <v>1044</v>
      </c>
      <c r="H102" s="107">
        <f t="shared" si="3"/>
        <v>9625.68</v>
      </c>
      <c r="I102" s="113"/>
      <c r="J102" s="113"/>
      <c r="K102" s="113"/>
      <c r="L102" s="113"/>
      <c r="M102" s="113"/>
      <c r="N102" s="113"/>
      <c r="O102" s="114">
        <f>L94*1.072</f>
        <v>10.654779520000002</v>
      </c>
      <c r="P102" s="112">
        <v>1044</v>
      </c>
      <c r="Q102" s="109">
        <f t="shared" si="6"/>
        <v>11123.589818880002</v>
      </c>
      <c r="R102" s="209"/>
      <c r="S102" s="202"/>
      <c r="T102" s="202"/>
      <c r="U102" s="202"/>
    </row>
    <row r="103" spans="1:21" ht="20.25" customHeight="1">
      <c r="A103" s="215"/>
      <c r="B103" s="248"/>
      <c r="C103" s="191" t="s">
        <v>92</v>
      </c>
      <c r="D103" s="37" t="s">
        <v>62</v>
      </c>
      <c r="E103" s="37" t="s">
        <v>35</v>
      </c>
      <c r="F103" s="37">
        <v>313.57</v>
      </c>
      <c r="G103" s="38">
        <v>490</v>
      </c>
      <c r="H103" s="20">
        <f t="shared" si="3"/>
        <v>153649.3</v>
      </c>
      <c r="I103" s="40"/>
      <c r="J103" s="40"/>
      <c r="K103" s="40"/>
      <c r="L103" s="40"/>
      <c r="M103" s="40"/>
      <c r="N103" s="40"/>
      <c r="O103" s="34">
        <f>338*1.072</f>
        <v>362.336</v>
      </c>
      <c r="P103" s="38">
        <v>490</v>
      </c>
      <c r="Q103" s="27">
        <f t="shared" si="6"/>
        <v>177544.64</v>
      </c>
      <c r="R103" s="209"/>
      <c r="S103" s="202"/>
      <c r="T103" s="202"/>
      <c r="U103" s="202"/>
    </row>
    <row r="104" spans="1:21" s="71" customFormat="1" ht="20.25" customHeight="1">
      <c r="A104" s="215"/>
      <c r="B104" s="248"/>
      <c r="C104" s="192"/>
      <c r="D104" s="65" t="s">
        <v>34</v>
      </c>
      <c r="E104" s="65" t="s">
        <v>35</v>
      </c>
      <c r="F104" s="66">
        <v>419</v>
      </c>
      <c r="G104" s="78">
        <v>4025</v>
      </c>
      <c r="H104" s="68">
        <f t="shared" si="3"/>
        <v>1686475</v>
      </c>
      <c r="I104" s="77"/>
      <c r="J104" s="77"/>
      <c r="K104" s="77"/>
      <c r="L104" s="77"/>
      <c r="M104" s="77"/>
      <c r="N104" s="77"/>
      <c r="O104" s="69">
        <v>484</v>
      </c>
      <c r="P104" s="78">
        <v>4025</v>
      </c>
      <c r="Q104" s="70">
        <f t="shared" si="6"/>
        <v>1948100</v>
      </c>
      <c r="R104" s="209"/>
      <c r="S104" s="202"/>
      <c r="T104" s="202"/>
      <c r="U104" s="202"/>
    </row>
    <row r="105" spans="1:21" ht="20.25" customHeight="1">
      <c r="A105" s="215"/>
      <c r="B105" s="248"/>
      <c r="C105" s="191" t="s">
        <v>93</v>
      </c>
      <c r="D105" s="37" t="s">
        <v>62</v>
      </c>
      <c r="E105" s="37" t="s">
        <v>35</v>
      </c>
      <c r="F105" s="37">
        <v>313.57</v>
      </c>
      <c r="G105" s="38">
        <v>5400</v>
      </c>
      <c r="H105" s="20">
        <f t="shared" si="3"/>
        <v>1693278</v>
      </c>
      <c r="I105" s="40"/>
      <c r="J105" s="40"/>
      <c r="K105" s="40"/>
      <c r="L105" s="40"/>
      <c r="M105" s="40"/>
      <c r="N105" s="40"/>
      <c r="O105" s="34">
        <f>338*1.072</f>
        <v>362.336</v>
      </c>
      <c r="P105" s="38">
        <v>5400</v>
      </c>
      <c r="Q105" s="27">
        <f t="shared" si="6"/>
        <v>1956614.4000000001</v>
      </c>
      <c r="R105" s="209"/>
      <c r="S105" s="202"/>
      <c r="T105" s="202"/>
      <c r="U105" s="202"/>
    </row>
    <row r="106" spans="1:21" s="71" customFormat="1" ht="20.25" customHeight="1">
      <c r="A106" s="215"/>
      <c r="B106" s="248"/>
      <c r="C106" s="192"/>
      <c r="D106" s="65" t="s">
        <v>34</v>
      </c>
      <c r="E106" s="65" t="s">
        <v>35</v>
      </c>
      <c r="F106" s="66">
        <v>419</v>
      </c>
      <c r="G106" s="78">
        <v>5400</v>
      </c>
      <c r="H106" s="68">
        <f t="shared" si="3"/>
        <v>2262600</v>
      </c>
      <c r="I106" s="77"/>
      <c r="J106" s="77"/>
      <c r="K106" s="77"/>
      <c r="L106" s="77"/>
      <c r="M106" s="77"/>
      <c r="N106" s="77"/>
      <c r="O106" s="69">
        <v>484</v>
      </c>
      <c r="P106" s="78">
        <v>5400</v>
      </c>
      <c r="Q106" s="70">
        <f t="shared" si="6"/>
        <v>2613600</v>
      </c>
      <c r="R106" s="209"/>
      <c r="S106" s="202"/>
      <c r="T106" s="202"/>
      <c r="U106" s="202"/>
    </row>
    <row r="107" spans="1:21" s="49" customFormat="1" ht="20.25" customHeight="1">
      <c r="A107" s="215"/>
      <c r="B107" s="248"/>
      <c r="C107" s="191" t="s">
        <v>94</v>
      </c>
      <c r="D107" s="43" t="s">
        <v>19</v>
      </c>
      <c r="E107" s="43" t="s">
        <v>20</v>
      </c>
      <c r="F107" s="44">
        <v>671</v>
      </c>
      <c r="G107" s="56">
        <v>360</v>
      </c>
      <c r="H107" s="46">
        <f t="shared" si="3"/>
        <v>241560</v>
      </c>
      <c r="I107" s="58"/>
      <c r="J107" s="58"/>
      <c r="K107" s="58"/>
      <c r="L107" s="58"/>
      <c r="M107" s="58"/>
      <c r="N107" s="58"/>
      <c r="O107" s="47">
        <v>775</v>
      </c>
      <c r="P107" s="56">
        <v>360</v>
      </c>
      <c r="Q107" s="48">
        <f t="shared" si="6"/>
        <v>279000</v>
      </c>
      <c r="R107" s="209"/>
      <c r="S107" s="202"/>
      <c r="T107" s="202"/>
      <c r="U107" s="202"/>
    </row>
    <row r="108" spans="1:21" s="71" customFormat="1" ht="20.25" customHeight="1">
      <c r="A108" s="215"/>
      <c r="B108" s="248"/>
      <c r="C108" s="192"/>
      <c r="D108" s="65" t="s">
        <v>34</v>
      </c>
      <c r="E108" s="65" t="s">
        <v>35</v>
      </c>
      <c r="F108" s="66">
        <v>419</v>
      </c>
      <c r="G108" s="78">
        <v>7350</v>
      </c>
      <c r="H108" s="68">
        <f t="shared" si="3"/>
        <v>3079650</v>
      </c>
      <c r="I108" s="77"/>
      <c r="J108" s="77"/>
      <c r="K108" s="77"/>
      <c r="L108" s="77"/>
      <c r="M108" s="77"/>
      <c r="N108" s="77"/>
      <c r="O108" s="69">
        <v>484</v>
      </c>
      <c r="P108" s="78">
        <v>7350</v>
      </c>
      <c r="Q108" s="70">
        <f t="shared" si="6"/>
        <v>3557400</v>
      </c>
      <c r="R108" s="209"/>
      <c r="S108" s="202"/>
      <c r="T108" s="202"/>
      <c r="U108" s="202"/>
    </row>
    <row r="109" spans="1:21" s="49" customFormat="1" ht="20.25" customHeight="1">
      <c r="A109" s="215"/>
      <c r="B109" s="248"/>
      <c r="C109" s="55" t="s">
        <v>95</v>
      </c>
      <c r="D109" s="43" t="s">
        <v>19</v>
      </c>
      <c r="E109" s="43" t="s">
        <v>20</v>
      </c>
      <c r="F109" s="44">
        <v>671</v>
      </c>
      <c r="G109" s="56">
        <v>290</v>
      </c>
      <c r="H109" s="46">
        <f t="shared" si="3"/>
        <v>194590</v>
      </c>
      <c r="I109" s="58"/>
      <c r="J109" s="58"/>
      <c r="K109" s="58"/>
      <c r="L109" s="58"/>
      <c r="M109" s="58"/>
      <c r="N109" s="58"/>
      <c r="O109" s="47">
        <v>775</v>
      </c>
      <c r="P109" s="56">
        <v>290</v>
      </c>
      <c r="Q109" s="48">
        <f t="shared" si="6"/>
        <v>224750</v>
      </c>
      <c r="R109" s="209"/>
      <c r="S109" s="202"/>
      <c r="T109" s="202"/>
      <c r="U109" s="202"/>
    </row>
    <row r="110" spans="1:21" s="49" customFormat="1" ht="20.25" customHeight="1">
      <c r="A110" s="215"/>
      <c r="B110" s="248"/>
      <c r="C110" s="55" t="s">
        <v>96</v>
      </c>
      <c r="D110" s="43" t="s">
        <v>19</v>
      </c>
      <c r="E110" s="43" t="s">
        <v>20</v>
      </c>
      <c r="F110" s="44">
        <v>671</v>
      </c>
      <c r="G110" s="56">
        <v>160</v>
      </c>
      <c r="H110" s="46">
        <f t="shared" si="3"/>
        <v>107360</v>
      </c>
      <c r="I110" s="58"/>
      <c r="J110" s="58"/>
      <c r="K110" s="58"/>
      <c r="L110" s="58"/>
      <c r="M110" s="58"/>
      <c r="N110" s="58"/>
      <c r="O110" s="47">
        <v>775</v>
      </c>
      <c r="P110" s="56">
        <v>160</v>
      </c>
      <c r="Q110" s="48">
        <f t="shared" si="6"/>
        <v>124000</v>
      </c>
      <c r="R110" s="209"/>
      <c r="S110" s="202"/>
      <c r="T110" s="202"/>
      <c r="U110" s="202"/>
    </row>
    <row r="111" spans="1:21" s="49" customFormat="1" ht="20.25" customHeight="1">
      <c r="A111" s="215"/>
      <c r="B111" s="248"/>
      <c r="C111" s="53" t="s">
        <v>97</v>
      </c>
      <c r="D111" s="43" t="s">
        <v>19</v>
      </c>
      <c r="E111" s="43" t="s">
        <v>20</v>
      </c>
      <c r="F111" s="44">
        <v>671</v>
      </c>
      <c r="G111" s="56">
        <v>320</v>
      </c>
      <c r="H111" s="46">
        <f t="shared" si="3"/>
        <v>214720</v>
      </c>
      <c r="I111" s="58"/>
      <c r="J111" s="58"/>
      <c r="K111" s="58"/>
      <c r="L111" s="58"/>
      <c r="M111" s="58"/>
      <c r="N111" s="58"/>
      <c r="O111" s="47">
        <v>775</v>
      </c>
      <c r="P111" s="56">
        <v>320</v>
      </c>
      <c r="Q111" s="48">
        <f t="shared" si="6"/>
        <v>248000</v>
      </c>
      <c r="R111" s="209"/>
      <c r="S111" s="202"/>
      <c r="T111" s="202"/>
      <c r="U111" s="202"/>
    </row>
    <row r="112" spans="1:21" s="49" customFormat="1" ht="20.25" customHeight="1">
      <c r="A112" s="215"/>
      <c r="B112" s="248"/>
      <c r="C112" s="191" t="s">
        <v>98</v>
      </c>
      <c r="D112" s="43" t="s">
        <v>19</v>
      </c>
      <c r="E112" s="43" t="s">
        <v>20</v>
      </c>
      <c r="F112" s="44">
        <v>671</v>
      </c>
      <c r="G112" s="56">
        <v>1100</v>
      </c>
      <c r="H112" s="46">
        <f t="shared" si="3"/>
        <v>738100</v>
      </c>
      <c r="I112" s="58"/>
      <c r="J112" s="58"/>
      <c r="K112" s="58"/>
      <c r="L112" s="58"/>
      <c r="M112" s="58"/>
      <c r="N112" s="58"/>
      <c r="O112" s="47">
        <v>775</v>
      </c>
      <c r="P112" s="56">
        <v>1100</v>
      </c>
      <c r="Q112" s="48">
        <f t="shared" si="6"/>
        <v>852500</v>
      </c>
      <c r="R112" s="209"/>
      <c r="S112" s="202"/>
      <c r="T112" s="202"/>
      <c r="U112" s="202"/>
    </row>
    <row r="113" spans="1:21" s="71" customFormat="1" ht="20.25" customHeight="1">
      <c r="A113" s="215"/>
      <c r="B113" s="248"/>
      <c r="C113" s="192"/>
      <c r="D113" s="65" t="s">
        <v>34</v>
      </c>
      <c r="E113" s="65" t="s">
        <v>35</v>
      </c>
      <c r="F113" s="66">
        <v>419</v>
      </c>
      <c r="G113" s="78">
        <v>8900</v>
      </c>
      <c r="H113" s="68">
        <f t="shared" si="3"/>
        <v>3729100</v>
      </c>
      <c r="I113" s="77"/>
      <c r="J113" s="77"/>
      <c r="K113" s="77"/>
      <c r="L113" s="77"/>
      <c r="M113" s="77"/>
      <c r="N113" s="77"/>
      <c r="O113" s="69">
        <v>484</v>
      </c>
      <c r="P113" s="78">
        <v>8900</v>
      </c>
      <c r="Q113" s="70">
        <f t="shared" si="6"/>
        <v>4307600</v>
      </c>
      <c r="R113" s="209"/>
      <c r="S113" s="202"/>
      <c r="T113" s="202"/>
      <c r="U113" s="202"/>
    </row>
    <row r="114" spans="1:21" s="49" customFormat="1" ht="20.25" customHeight="1">
      <c r="A114" s="215"/>
      <c r="B114" s="248"/>
      <c r="C114" s="191" t="s">
        <v>99</v>
      </c>
      <c r="D114" s="43" t="s">
        <v>19</v>
      </c>
      <c r="E114" s="43" t="s">
        <v>20</v>
      </c>
      <c r="F114" s="44">
        <v>671</v>
      </c>
      <c r="G114" s="56">
        <v>160</v>
      </c>
      <c r="H114" s="46">
        <f t="shared" si="3"/>
        <v>107360</v>
      </c>
      <c r="I114" s="58"/>
      <c r="J114" s="58"/>
      <c r="K114" s="58"/>
      <c r="L114" s="58"/>
      <c r="M114" s="58"/>
      <c r="N114" s="58"/>
      <c r="O114" s="47">
        <v>775</v>
      </c>
      <c r="P114" s="56">
        <v>160</v>
      </c>
      <c r="Q114" s="48">
        <f t="shared" si="6"/>
        <v>124000</v>
      </c>
      <c r="R114" s="209"/>
      <c r="S114" s="202"/>
      <c r="T114" s="202"/>
      <c r="U114" s="202"/>
    </row>
    <row r="115" spans="1:21" s="71" customFormat="1" ht="20.25" customHeight="1">
      <c r="A115" s="215"/>
      <c r="B115" s="248"/>
      <c r="C115" s="192"/>
      <c r="D115" s="65" t="s">
        <v>34</v>
      </c>
      <c r="E115" s="65" t="s">
        <v>35</v>
      </c>
      <c r="F115" s="66">
        <v>419</v>
      </c>
      <c r="G115" s="78">
        <v>3500</v>
      </c>
      <c r="H115" s="68">
        <f t="shared" si="3"/>
        <v>1466500</v>
      </c>
      <c r="I115" s="77"/>
      <c r="J115" s="77"/>
      <c r="K115" s="77"/>
      <c r="L115" s="77"/>
      <c r="M115" s="77"/>
      <c r="N115" s="77"/>
      <c r="O115" s="69">
        <v>484</v>
      </c>
      <c r="P115" s="78">
        <v>3500</v>
      </c>
      <c r="Q115" s="70">
        <f t="shared" si="6"/>
        <v>1694000</v>
      </c>
      <c r="R115" s="209"/>
      <c r="S115" s="202"/>
      <c r="T115" s="202"/>
      <c r="U115" s="202"/>
    </row>
    <row r="116" spans="1:21" s="49" customFormat="1" ht="20.25" customHeight="1">
      <c r="A116" s="215"/>
      <c r="B116" s="248"/>
      <c r="C116" s="191" t="s">
        <v>100</v>
      </c>
      <c r="D116" s="43" t="s">
        <v>19</v>
      </c>
      <c r="E116" s="43" t="s">
        <v>20</v>
      </c>
      <c r="F116" s="44">
        <v>671</v>
      </c>
      <c r="G116" s="56">
        <v>405</v>
      </c>
      <c r="H116" s="46">
        <f t="shared" si="3"/>
        <v>271755</v>
      </c>
      <c r="I116" s="58"/>
      <c r="J116" s="58"/>
      <c r="K116" s="58"/>
      <c r="L116" s="58"/>
      <c r="M116" s="58"/>
      <c r="N116" s="58"/>
      <c r="O116" s="47">
        <v>775</v>
      </c>
      <c r="P116" s="56">
        <v>405</v>
      </c>
      <c r="Q116" s="48">
        <f t="shared" si="6"/>
        <v>313875</v>
      </c>
      <c r="R116" s="209"/>
      <c r="S116" s="202"/>
      <c r="T116" s="202"/>
      <c r="U116" s="202"/>
    </row>
    <row r="117" spans="1:21" s="71" customFormat="1" ht="20.25" customHeight="1">
      <c r="A117" s="215"/>
      <c r="B117" s="248"/>
      <c r="C117" s="192"/>
      <c r="D117" s="65" t="s">
        <v>34</v>
      </c>
      <c r="E117" s="65" t="s">
        <v>35</v>
      </c>
      <c r="F117" s="66">
        <v>419</v>
      </c>
      <c r="G117" s="78">
        <v>4800</v>
      </c>
      <c r="H117" s="68">
        <f t="shared" si="3"/>
        <v>2011200</v>
      </c>
      <c r="I117" s="77"/>
      <c r="J117" s="77"/>
      <c r="K117" s="77"/>
      <c r="L117" s="77"/>
      <c r="M117" s="77"/>
      <c r="N117" s="77"/>
      <c r="O117" s="69">
        <v>484</v>
      </c>
      <c r="P117" s="78">
        <v>4800</v>
      </c>
      <c r="Q117" s="70">
        <f t="shared" si="6"/>
        <v>2323200</v>
      </c>
      <c r="R117" s="209"/>
      <c r="S117" s="202"/>
      <c r="T117" s="202"/>
      <c r="U117" s="202"/>
    </row>
    <row r="118" spans="1:21" s="49" customFormat="1" ht="20.25" customHeight="1">
      <c r="A118" s="215"/>
      <c r="B118" s="248"/>
      <c r="C118" s="191" t="s">
        <v>101</v>
      </c>
      <c r="D118" s="43" t="s">
        <v>19</v>
      </c>
      <c r="E118" s="43" t="s">
        <v>20</v>
      </c>
      <c r="F118" s="44">
        <v>671</v>
      </c>
      <c r="G118" s="56">
        <v>180</v>
      </c>
      <c r="H118" s="46">
        <f t="shared" si="3"/>
        <v>120780</v>
      </c>
      <c r="I118" s="58"/>
      <c r="J118" s="58"/>
      <c r="K118" s="58"/>
      <c r="L118" s="58"/>
      <c r="M118" s="58"/>
      <c r="N118" s="58"/>
      <c r="O118" s="47">
        <v>775</v>
      </c>
      <c r="P118" s="56">
        <v>180</v>
      </c>
      <c r="Q118" s="48">
        <f t="shared" si="6"/>
        <v>139500</v>
      </c>
      <c r="R118" s="209"/>
      <c r="S118" s="202"/>
      <c r="T118" s="202"/>
      <c r="U118" s="202"/>
    </row>
    <row r="119" spans="1:21" s="71" customFormat="1" ht="20.25" customHeight="1">
      <c r="A119" s="215"/>
      <c r="B119" s="248"/>
      <c r="C119" s="192"/>
      <c r="D119" s="65" t="s">
        <v>34</v>
      </c>
      <c r="E119" s="65" t="s">
        <v>35</v>
      </c>
      <c r="F119" s="66">
        <v>419</v>
      </c>
      <c r="G119" s="78">
        <v>1750</v>
      </c>
      <c r="H119" s="68">
        <f t="shared" si="3"/>
        <v>733250</v>
      </c>
      <c r="I119" s="77"/>
      <c r="J119" s="77"/>
      <c r="K119" s="77"/>
      <c r="L119" s="77"/>
      <c r="M119" s="77"/>
      <c r="N119" s="77"/>
      <c r="O119" s="69">
        <v>484</v>
      </c>
      <c r="P119" s="78">
        <v>1750</v>
      </c>
      <c r="Q119" s="70">
        <f t="shared" si="6"/>
        <v>847000</v>
      </c>
      <c r="R119" s="209"/>
      <c r="S119" s="202"/>
      <c r="T119" s="202"/>
      <c r="U119" s="202"/>
    </row>
    <row r="120" spans="1:21" s="49" customFormat="1" ht="20.25" customHeight="1">
      <c r="A120" s="215"/>
      <c r="B120" s="248"/>
      <c r="C120" s="55" t="s">
        <v>102</v>
      </c>
      <c r="D120" s="43" t="s">
        <v>19</v>
      </c>
      <c r="E120" s="43" t="s">
        <v>20</v>
      </c>
      <c r="F120" s="44">
        <v>671</v>
      </c>
      <c r="G120" s="56">
        <v>290</v>
      </c>
      <c r="H120" s="46">
        <f t="shared" si="3"/>
        <v>194590</v>
      </c>
      <c r="I120" s="58"/>
      <c r="J120" s="58"/>
      <c r="K120" s="58"/>
      <c r="L120" s="58"/>
      <c r="M120" s="58"/>
      <c r="N120" s="58"/>
      <c r="O120" s="47">
        <v>775</v>
      </c>
      <c r="P120" s="56">
        <v>290</v>
      </c>
      <c r="Q120" s="48">
        <f t="shared" si="6"/>
        <v>224750</v>
      </c>
      <c r="R120" s="209"/>
      <c r="S120" s="202"/>
      <c r="T120" s="202"/>
      <c r="U120" s="202"/>
    </row>
    <row r="121" spans="1:21" ht="20.25" customHeight="1">
      <c r="A121" s="215"/>
      <c r="B121" s="248"/>
      <c r="C121" s="223" t="s">
        <v>103</v>
      </c>
      <c r="D121" s="37" t="s">
        <v>104</v>
      </c>
      <c r="E121" s="37" t="s">
        <v>20</v>
      </c>
      <c r="F121" s="37">
        <v>83</v>
      </c>
      <c r="G121" s="39" t="s">
        <v>105</v>
      </c>
      <c r="H121" s="20">
        <f t="shared" si="3"/>
        <v>1792800</v>
      </c>
      <c r="I121" s="40"/>
      <c r="J121" s="40"/>
      <c r="K121" s="40"/>
      <c r="L121" s="40"/>
      <c r="M121" s="40"/>
      <c r="N121" s="40"/>
      <c r="O121" s="34">
        <v>95.916128</v>
      </c>
      <c r="P121" s="39" t="s">
        <v>105</v>
      </c>
      <c r="Q121" s="27">
        <f t="shared" si="6"/>
        <v>2071788.3648</v>
      </c>
      <c r="R121" s="209"/>
      <c r="S121" s="202"/>
      <c r="T121" s="202"/>
      <c r="U121" s="202"/>
    </row>
    <row r="122" spans="1:21" s="89" customFormat="1" ht="20.25" customHeight="1">
      <c r="A122" s="215"/>
      <c r="B122" s="248"/>
      <c r="C122" s="223"/>
      <c r="D122" s="82" t="s">
        <v>106</v>
      </c>
      <c r="E122" s="82" t="s">
        <v>35</v>
      </c>
      <c r="F122" s="83">
        <v>325</v>
      </c>
      <c r="G122" s="84" t="s">
        <v>105</v>
      </c>
      <c r="H122" s="85">
        <f t="shared" si="3"/>
        <v>7020000</v>
      </c>
      <c r="I122" s="86"/>
      <c r="J122" s="86"/>
      <c r="K122" s="86"/>
      <c r="L122" s="86"/>
      <c r="M122" s="86"/>
      <c r="N122" s="86"/>
      <c r="O122" s="87">
        <v>375.57</v>
      </c>
      <c r="P122" s="84" t="s">
        <v>105</v>
      </c>
      <c r="Q122" s="88">
        <f t="shared" si="6"/>
        <v>8112312</v>
      </c>
      <c r="R122" s="209"/>
      <c r="S122" s="202"/>
      <c r="T122" s="202"/>
      <c r="U122" s="202"/>
    </row>
    <row r="123" spans="1:21" s="71" customFormat="1" ht="20.25" customHeight="1">
      <c r="A123" s="215"/>
      <c r="B123" s="248"/>
      <c r="C123" s="223"/>
      <c r="D123" s="65" t="s">
        <v>34</v>
      </c>
      <c r="E123" s="65" t="s">
        <v>35</v>
      </c>
      <c r="F123" s="66">
        <v>419</v>
      </c>
      <c r="G123" s="79" t="s">
        <v>105</v>
      </c>
      <c r="H123" s="68">
        <f t="shared" si="3"/>
        <v>9050400</v>
      </c>
      <c r="I123" s="77"/>
      <c r="J123" s="77"/>
      <c r="K123" s="77"/>
      <c r="L123" s="77"/>
      <c r="M123" s="77"/>
      <c r="N123" s="77"/>
      <c r="O123" s="69">
        <v>484</v>
      </c>
      <c r="P123" s="79" t="s">
        <v>105</v>
      </c>
      <c r="Q123" s="70">
        <f t="shared" si="6"/>
        <v>10454400</v>
      </c>
      <c r="R123" s="209"/>
      <c r="S123" s="202"/>
      <c r="T123" s="202"/>
      <c r="U123" s="202"/>
    </row>
    <row r="124" spans="1:21" s="64" customFormat="1" ht="33.75" customHeight="1">
      <c r="A124" s="215"/>
      <c r="B124" s="248"/>
      <c r="C124" s="223"/>
      <c r="D124" s="59" t="s">
        <v>85</v>
      </c>
      <c r="E124" s="59" t="s">
        <v>21</v>
      </c>
      <c r="F124" s="59">
        <v>1664</v>
      </c>
      <c r="G124" s="80" t="s">
        <v>107</v>
      </c>
      <c r="H124" s="61">
        <f t="shared" si="3"/>
        <v>2995200</v>
      </c>
      <c r="I124" s="81"/>
      <c r="J124" s="81"/>
      <c r="K124" s="81"/>
      <c r="L124" s="81"/>
      <c r="M124" s="81"/>
      <c r="N124" s="81"/>
      <c r="O124" s="62">
        <f>1794*1.072</f>
        <v>1923.1680000000001</v>
      </c>
      <c r="P124" s="80" t="s">
        <v>107</v>
      </c>
      <c r="Q124" s="63">
        <f t="shared" si="6"/>
        <v>3461702.4000000004</v>
      </c>
      <c r="R124" s="209"/>
      <c r="S124" s="202"/>
      <c r="T124" s="202"/>
      <c r="U124" s="202"/>
    </row>
    <row r="125" spans="1:21" s="96" customFormat="1" ht="37.5" customHeight="1">
      <c r="A125" s="215"/>
      <c r="B125" s="248"/>
      <c r="C125" s="223"/>
      <c r="D125" s="90" t="s">
        <v>37</v>
      </c>
      <c r="E125" s="90" t="s">
        <v>23</v>
      </c>
      <c r="F125" s="91">
        <v>5000</v>
      </c>
      <c r="G125" s="101" t="s">
        <v>108</v>
      </c>
      <c r="H125" s="93">
        <f t="shared" si="3"/>
        <v>10000</v>
      </c>
      <c r="I125" s="99"/>
      <c r="J125" s="99"/>
      <c r="K125" s="99"/>
      <c r="L125" s="99"/>
      <c r="M125" s="99"/>
      <c r="N125" s="99"/>
      <c r="O125" s="100">
        <v>5778</v>
      </c>
      <c r="P125" s="102" t="s">
        <v>108</v>
      </c>
      <c r="Q125" s="95">
        <f t="shared" si="6"/>
        <v>11556</v>
      </c>
      <c r="R125" s="209"/>
      <c r="S125" s="202"/>
      <c r="T125" s="202"/>
      <c r="U125" s="202"/>
    </row>
    <row r="126" spans="1:21" s="110" customFormat="1" ht="21" customHeight="1">
      <c r="A126" s="215"/>
      <c r="B126" s="248"/>
      <c r="C126" s="223"/>
      <c r="D126" s="104" t="s">
        <v>46</v>
      </c>
      <c r="E126" s="104" t="s">
        <v>21</v>
      </c>
      <c r="F126" s="104">
        <v>9.22</v>
      </c>
      <c r="G126" s="115" t="s">
        <v>109</v>
      </c>
      <c r="H126" s="107">
        <f t="shared" si="3"/>
        <v>49788</v>
      </c>
      <c r="I126" s="113"/>
      <c r="J126" s="113"/>
      <c r="K126" s="113"/>
      <c r="L126" s="113"/>
      <c r="M126" s="113"/>
      <c r="N126" s="113"/>
      <c r="O126" s="114">
        <v>10.65</v>
      </c>
      <c r="P126" s="115" t="s">
        <v>109</v>
      </c>
      <c r="Q126" s="109">
        <f t="shared" si="6"/>
        <v>57510</v>
      </c>
      <c r="R126" s="209"/>
      <c r="S126" s="202"/>
      <c r="T126" s="202"/>
      <c r="U126" s="202"/>
    </row>
    <row r="127" spans="1:21" s="49" customFormat="1" ht="20.25" customHeight="1">
      <c r="A127" s="215"/>
      <c r="B127" s="248"/>
      <c r="C127" s="223" t="s">
        <v>110</v>
      </c>
      <c r="D127" s="43" t="s">
        <v>19</v>
      </c>
      <c r="E127" s="43" t="s">
        <v>20</v>
      </c>
      <c r="F127" s="44">
        <v>671</v>
      </c>
      <c r="G127" s="53" t="s">
        <v>111</v>
      </c>
      <c r="H127" s="46">
        <f t="shared" si="3"/>
        <v>254980</v>
      </c>
      <c r="I127" s="58"/>
      <c r="J127" s="58"/>
      <c r="K127" s="58"/>
      <c r="L127" s="58"/>
      <c r="M127" s="58"/>
      <c r="N127" s="58"/>
      <c r="O127" s="47">
        <v>775</v>
      </c>
      <c r="P127" s="53" t="s">
        <v>111</v>
      </c>
      <c r="Q127" s="48">
        <f t="shared" si="6"/>
        <v>294500</v>
      </c>
      <c r="R127" s="209"/>
      <c r="S127" s="202"/>
      <c r="T127" s="202"/>
      <c r="U127" s="202"/>
    </row>
    <row r="128" spans="1:21" s="71" customFormat="1" ht="20.25" customHeight="1">
      <c r="A128" s="215"/>
      <c r="B128" s="248"/>
      <c r="C128" s="223"/>
      <c r="D128" s="65" t="s">
        <v>34</v>
      </c>
      <c r="E128" s="65" t="s">
        <v>35</v>
      </c>
      <c r="F128" s="66">
        <v>419</v>
      </c>
      <c r="G128" s="79" t="s">
        <v>112</v>
      </c>
      <c r="H128" s="68">
        <f t="shared" si="3"/>
        <v>3352000</v>
      </c>
      <c r="I128" s="77"/>
      <c r="J128" s="77"/>
      <c r="K128" s="77"/>
      <c r="L128" s="77"/>
      <c r="M128" s="77"/>
      <c r="N128" s="77"/>
      <c r="O128" s="69">
        <v>484</v>
      </c>
      <c r="P128" s="79" t="s">
        <v>112</v>
      </c>
      <c r="Q128" s="70">
        <f t="shared" si="6"/>
        <v>3872000</v>
      </c>
      <c r="R128" s="209"/>
      <c r="S128" s="202"/>
      <c r="T128" s="202"/>
      <c r="U128" s="202"/>
    </row>
    <row r="129" spans="1:21" s="49" customFormat="1" ht="20.25" customHeight="1">
      <c r="A129" s="215"/>
      <c r="B129" s="248"/>
      <c r="C129" s="191" t="s">
        <v>113</v>
      </c>
      <c r="D129" s="43" t="s">
        <v>19</v>
      </c>
      <c r="E129" s="43" t="s">
        <v>20</v>
      </c>
      <c r="F129" s="44">
        <v>671</v>
      </c>
      <c r="G129" s="53" t="s">
        <v>114</v>
      </c>
      <c r="H129" s="46">
        <f t="shared" si="3"/>
        <v>53680</v>
      </c>
      <c r="I129" s="58"/>
      <c r="J129" s="58"/>
      <c r="K129" s="58"/>
      <c r="L129" s="58"/>
      <c r="M129" s="58"/>
      <c r="N129" s="58"/>
      <c r="O129" s="47">
        <v>775</v>
      </c>
      <c r="P129" s="53" t="s">
        <v>114</v>
      </c>
      <c r="Q129" s="48">
        <f t="shared" si="6"/>
        <v>62000</v>
      </c>
      <c r="R129" s="209"/>
      <c r="S129" s="202"/>
      <c r="T129" s="202"/>
      <c r="U129" s="202"/>
    </row>
    <row r="130" spans="1:21" s="71" customFormat="1" ht="20.25" customHeight="1">
      <c r="A130" s="215"/>
      <c r="B130" s="248"/>
      <c r="C130" s="192"/>
      <c r="D130" s="65" t="s">
        <v>34</v>
      </c>
      <c r="E130" s="65" t="s">
        <v>35</v>
      </c>
      <c r="F130" s="66">
        <v>419</v>
      </c>
      <c r="G130" s="79" t="s">
        <v>115</v>
      </c>
      <c r="H130" s="68">
        <f t="shared" si="3"/>
        <v>1298900</v>
      </c>
      <c r="I130" s="77"/>
      <c r="J130" s="77"/>
      <c r="K130" s="77"/>
      <c r="L130" s="77"/>
      <c r="M130" s="77"/>
      <c r="N130" s="77"/>
      <c r="O130" s="69">
        <v>484</v>
      </c>
      <c r="P130" s="79" t="s">
        <v>115</v>
      </c>
      <c r="Q130" s="70">
        <f t="shared" si="6"/>
        <v>1500400</v>
      </c>
      <c r="R130" s="209"/>
      <c r="S130" s="202"/>
      <c r="T130" s="202"/>
      <c r="U130" s="202"/>
    </row>
    <row r="131" spans="1:21" s="49" customFormat="1" ht="20.25" customHeight="1">
      <c r="A131" s="215"/>
      <c r="B131" s="248"/>
      <c r="C131" s="191" t="s">
        <v>102</v>
      </c>
      <c r="D131" s="43" t="s">
        <v>19</v>
      </c>
      <c r="E131" s="43" t="s">
        <v>20</v>
      </c>
      <c r="F131" s="44">
        <v>671</v>
      </c>
      <c r="G131" s="56">
        <v>345</v>
      </c>
      <c r="H131" s="46">
        <f t="shared" si="3"/>
        <v>231495</v>
      </c>
      <c r="I131" s="58"/>
      <c r="J131" s="58"/>
      <c r="K131" s="58"/>
      <c r="L131" s="58"/>
      <c r="M131" s="58"/>
      <c r="N131" s="58"/>
      <c r="O131" s="47">
        <v>775</v>
      </c>
      <c r="P131" s="56">
        <v>345</v>
      </c>
      <c r="Q131" s="48">
        <f t="shared" si="6"/>
        <v>267375</v>
      </c>
      <c r="R131" s="209"/>
      <c r="S131" s="202"/>
      <c r="T131" s="202"/>
      <c r="U131" s="202"/>
    </row>
    <row r="132" spans="1:21" s="71" customFormat="1" ht="20.25" customHeight="1">
      <c r="A132" s="215"/>
      <c r="B132" s="248"/>
      <c r="C132" s="192"/>
      <c r="D132" s="65" t="s">
        <v>34</v>
      </c>
      <c r="E132" s="65" t="s">
        <v>35</v>
      </c>
      <c r="F132" s="66">
        <v>419</v>
      </c>
      <c r="G132" s="78">
        <v>4900</v>
      </c>
      <c r="H132" s="68">
        <f t="shared" si="3"/>
        <v>2053100</v>
      </c>
      <c r="I132" s="77"/>
      <c r="J132" s="77"/>
      <c r="K132" s="77"/>
      <c r="L132" s="77"/>
      <c r="M132" s="77"/>
      <c r="N132" s="77"/>
      <c r="O132" s="69">
        <v>484</v>
      </c>
      <c r="P132" s="78">
        <v>4900</v>
      </c>
      <c r="Q132" s="70">
        <f t="shared" si="6"/>
        <v>2371600</v>
      </c>
      <c r="R132" s="209"/>
      <c r="S132" s="202"/>
      <c r="T132" s="202"/>
      <c r="U132" s="202"/>
    </row>
    <row r="133" spans="1:21" s="49" customFormat="1" ht="33" customHeight="1">
      <c r="A133" s="215"/>
      <c r="B133" s="248"/>
      <c r="C133" s="53" t="s">
        <v>116</v>
      </c>
      <c r="D133" s="43" t="s">
        <v>19</v>
      </c>
      <c r="E133" s="43" t="s">
        <v>20</v>
      </c>
      <c r="F133" s="44">
        <v>671</v>
      </c>
      <c r="G133" s="55">
        <v>785</v>
      </c>
      <c r="H133" s="46">
        <f t="shared" si="3"/>
        <v>526735</v>
      </c>
      <c r="I133" s="58"/>
      <c r="J133" s="58"/>
      <c r="K133" s="58"/>
      <c r="L133" s="58"/>
      <c r="M133" s="58"/>
      <c r="N133" s="58"/>
      <c r="O133" s="47">
        <v>775</v>
      </c>
      <c r="P133" s="55">
        <v>785</v>
      </c>
      <c r="Q133" s="48">
        <f t="shared" si="6"/>
        <v>608375</v>
      </c>
      <c r="R133" s="209"/>
      <c r="S133" s="202"/>
      <c r="T133" s="202"/>
      <c r="U133" s="202"/>
    </row>
    <row r="134" spans="1:21" s="49" customFormat="1" ht="20.25" customHeight="1">
      <c r="A134" s="215"/>
      <c r="B134" s="248"/>
      <c r="C134" s="191" t="s">
        <v>117</v>
      </c>
      <c r="D134" s="43" t="s">
        <v>19</v>
      </c>
      <c r="E134" s="43" t="s">
        <v>20</v>
      </c>
      <c r="F134" s="44">
        <v>671</v>
      </c>
      <c r="G134" s="56">
        <v>380</v>
      </c>
      <c r="H134" s="46">
        <f aca="true" t="shared" si="7" ref="H134:H140">F134*G134</f>
        <v>254980</v>
      </c>
      <c r="I134" s="58"/>
      <c r="J134" s="58"/>
      <c r="K134" s="58"/>
      <c r="L134" s="58"/>
      <c r="M134" s="58"/>
      <c r="N134" s="58"/>
      <c r="O134" s="47">
        <v>775</v>
      </c>
      <c r="P134" s="56">
        <v>380</v>
      </c>
      <c r="Q134" s="48">
        <f t="shared" si="6"/>
        <v>294500</v>
      </c>
      <c r="R134" s="209"/>
      <c r="S134" s="202"/>
      <c r="T134" s="202"/>
      <c r="U134" s="202"/>
    </row>
    <row r="135" spans="1:21" s="71" customFormat="1" ht="20.25" customHeight="1">
      <c r="A135" s="215"/>
      <c r="B135" s="248"/>
      <c r="C135" s="222"/>
      <c r="D135" s="65" t="s">
        <v>34</v>
      </c>
      <c r="E135" s="65" t="s">
        <v>35</v>
      </c>
      <c r="F135" s="66">
        <v>419</v>
      </c>
      <c r="G135" s="78">
        <v>3500</v>
      </c>
      <c r="H135" s="68">
        <f t="shared" si="7"/>
        <v>1466500</v>
      </c>
      <c r="I135" s="77"/>
      <c r="J135" s="77"/>
      <c r="K135" s="77"/>
      <c r="L135" s="77"/>
      <c r="M135" s="77"/>
      <c r="N135" s="77"/>
      <c r="O135" s="69">
        <v>484</v>
      </c>
      <c r="P135" s="78">
        <v>3500</v>
      </c>
      <c r="Q135" s="70">
        <f t="shared" si="6"/>
        <v>1694000</v>
      </c>
      <c r="R135" s="209"/>
      <c r="S135" s="202"/>
      <c r="T135" s="202"/>
      <c r="U135" s="202"/>
    </row>
    <row r="136" spans="1:21" ht="32.25" customHeight="1">
      <c r="A136" s="215"/>
      <c r="B136" s="248"/>
      <c r="C136" s="192"/>
      <c r="D136" s="37" t="s">
        <v>91</v>
      </c>
      <c r="E136" s="37" t="s">
        <v>35</v>
      </c>
      <c r="F136" s="29">
        <v>348.13</v>
      </c>
      <c r="G136" s="38">
        <v>3500</v>
      </c>
      <c r="H136" s="20">
        <f t="shared" si="7"/>
        <v>1218455</v>
      </c>
      <c r="I136" s="40"/>
      <c r="J136" s="40"/>
      <c r="K136" s="40"/>
      <c r="L136" s="40"/>
      <c r="M136" s="40"/>
      <c r="N136" s="40"/>
      <c r="O136" s="34">
        <v>456.81136</v>
      </c>
      <c r="P136" s="38">
        <v>3500</v>
      </c>
      <c r="Q136" s="27">
        <f t="shared" si="6"/>
        <v>1598839.76</v>
      </c>
      <c r="R136" s="209"/>
      <c r="S136" s="202"/>
      <c r="T136" s="202"/>
      <c r="U136" s="202"/>
    </row>
    <row r="137" spans="1:21" s="49" customFormat="1" ht="20.25" customHeight="1">
      <c r="A137" s="215"/>
      <c r="B137" s="248"/>
      <c r="C137" s="191" t="s">
        <v>118</v>
      </c>
      <c r="D137" s="43" t="s">
        <v>19</v>
      </c>
      <c r="E137" s="43" t="s">
        <v>20</v>
      </c>
      <c r="F137" s="44">
        <v>671</v>
      </c>
      <c r="G137" s="56">
        <v>120</v>
      </c>
      <c r="H137" s="46">
        <f t="shared" si="7"/>
        <v>80520</v>
      </c>
      <c r="I137" s="58"/>
      <c r="J137" s="58"/>
      <c r="K137" s="58"/>
      <c r="L137" s="58"/>
      <c r="M137" s="58"/>
      <c r="N137" s="58"/>
      <c r="O137" s="47">
        <v>775</v>
      </c>
      <c r="P137" s="56">
        <v>120</v>
      </c>
      <c r="Q137" s="48">
        <f t="shared" si="6"/>
        <v>93000</v>
      </c>
      <c r="R137" s="209"/>
      <c r="S137" s="202"/>
      <c r="T137" s="202"/>
      <c r="U137" s="202"/>
    </row>
    <row r="138" spans="1:21" s="71" customFormat="1" ht="20.25" customHeight="1">
      <c r="A138" s="215"/>
      <c r="B138" s="248"/>
      <c r="C138" s="210"/>
      <c r="D138" s="65" t="s">
        <v>34</v>
      </c>
      <c r="E138" s="65" t="s">
        <v>35</v>
      </c>
      <c r="F138" s="66">
        <v>419</v>
      </c>
      <c r="G138" s="78">
        <v>2925</v>
      </c>
      <c r="H138" s="68">
        <f t="shared" si="7"/>
        <v>1225575</v>
      </c>
      <c r="I138" s="77"/>
      <c r="J138" s="77"/>
      <c r="K138" s="77"/>
      <c r="L138" s="77"/>
      <c r="M138" s="77"/>
      <c r="N138" s="77"/>
      <c r="O138" s="69">
        <v>484</v>
      </c>
      <c r="P138" s="78">
        <v>2925</v>
      </c>
      <c r="Q138" s="70">
        <f t="shared" si="6"/>
        <v>1415700</v>
      </c>
      <c r="R138" s="209"/>
      <c r="S138" s="202"/>
      <c r="T138" s="202"/>
      <c r="U138" s="202"/>
    </row>
    <row r="139" spans="1:21" s="49" customFormat="1" ht="20.25" customHeight="1">
      <c r="A139" s="215"/>
      <c r="B139" s="248"/>
      <c r="C139" s="56" t="s">
        <v>119</v>
      </c>
      <c r="D139" s="43" t="s">
        <v>19</v>
      </c>
      <c r="E139" s="43" t="s">
        <v>20</v>
      </c>
      <c r="F139" s="44">
        <v>671</v>
      </c>
      <c r="G139" s="56">
        <v>415</v>
      </c>
      <c r="H139" s="46">
        <f t="shared" si="7"/>
        <v>278465</v>
      </c>
      <c r="I139" s="58"/>
      <c r="J139" s="58"/>
      <c r="K139" s="58"/>
      <c r="L139" s="58"/>
      <c r="M139" s="58"/>
      <c r="N139" s="58"/>
      <c r="O139" s="47">
        <v>775</v>
      </c>
      <c r="P139" s="56">
        <v>415</v>
      </c>
      <c r="Q139" s="48">
        <f t="shared" si="6"/>
        <v>321625</v>
      </c>
      <c r="R139" s="209"/>
      <c r="S139" s="202"/>
      <c r="T139" s="202"/>
      <c r="U139" s="202"/>
    </row>
    <row r="140" spans="1:21" s="49" customFormat="1" ht="20.25" customHeight="1">
      <c r="A140" s="215"/>
      <c r="B140" s="248"/>
      <c r="C140" s="56" t="s">
        <v>120</v>
      </c>
      <c r="D140" s="43" t="s">
        <v>19</v>
      </c>
      <c r="E140" s="43" t="s">
        <v>20</v>
      </c>
      <c r="F140" s="44">
        <v>671</v>
      </c>
      <c r="G140" s="56">
        <v>150</v>
      </c>
      <c r="H140" s="46">
        <f t="shared" si="7"/>
        <v>100650</v>
      </c>
      <c r="I140" s="58"/>
      <c r="J140" s="58"/>
      <c r="K140" s="58"/>
      <c r="L140" s="58"/>
      <c r="M140" s="58"/>
      <c r="N140" s="58"/>
      <c r="O140" s="47">
        <v>775</v>
      </c>
      <c r="P140" s="56">
        <v>150</v>
      </c>
      <c r="Q140" s="48">
        <f t="shared" si="6"/>
        <v>116250</v>
      </c>
      <c r="R140" s="209"/>
      <c r="S140" s="202"/>
      <c r="T140" s="202"/>
      <c r="U140" s="202"/>
    </row>
    <row r="141" spans="1:21" s="11" customFormat="1" ht="47.25" customHeight="1">
      <c r="A141" s="10"/>
      <c r="B141" s="10"/>
      <c r="C141" s="214" t="s">
        <v>13</v>
      </c>
      <c r="D141" s="214"/>
      <c r="E141" s="214"/>
      <c r="F141" s="30"/>
      <c r="G141" s="30"/>
      <c r="H141" s="31">
        <f>SUM(H6:H140)</f>
        <v>222841947.20000002</v>
      </c>
      <c r="I141" s="30"/>
      <c r="J141" s="30"/>
      <c r="K141" s="30">
        <f>SUM(K6:K21)</f>
        <v>25800045.281000003</v>
      </c>
      <c r="L141" s="30"/>
      <c r="M141" s="30"/>
      <c r="N141" s="30">
        <f>SUM(N22:N95)</f>
        <v>126161039.64884003</v>
      </c>
      <c r="O141" s="30"/>
      <c r="P141" s="30"/>
      <c r="Q141" s="41">
        <f>SUM(Q96:Q140)</f>
        <v>92629653.6429389</v>
      </c>
      <c r="R141" s="203"/>
      <c r="S141" s="203"/>
      <c r="T141" s="203"/>
      <c r="U141" s="10"/>
    </row>
    <row r="142" spans="1:20" ht="83.25" customHeight="1">
      <c r="A142" s="211" t="s">
        <v>121</v>
      </c>
      <c r="B142" s="212"/>
      <c r="C142" s="213"/>
      <c r="D142" s="205"/>
      <c r="E142" s="206"/>
      <c r="F142" s="206"/>
      <c r="G142" s="206"/>
      <c r="H142" s="207"/>
      <c r="I142" s="205">
        <f>K141+N141+Q141</f>
        <v>244590738.57277894</v>
      </c>
      <c r="J142" s="206"/>
      <c r="K142" s="206"/>
      <c r="L142" s="206"/>
      <c r="M142" s="206"/>
      <c r="N142" s="206"/>
      <c r="O142" s="206"/>
      <c r="P142" s="206"/>
      <c r="Q142" s="207"/>
      <c r="R142" s="204"/>
      <c r="S142" s="204"/>
      <c r="T142" s="204"/>
    </row>
    <row r="143" spans="1:22" s="11" customFormat="1" ht="78.75" customHeight="1">
      <c r="A143" s="10"/>
      <c r="B143" s="21"/>
      <c r="C143" s="23"/>
      <c r="D143" s="24"/>
      <c r="E143" s="25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5"/>
      <c r="S143" s="23"/>
      <c r="T143" s="23"/>
      <c r="U143" s="26"/>
      <c r="V143" s="22"/>
    </row>
    <row r="144" spans="3:20" s="11" customFormat="1" ht="15.75">
      <c r="C144" s="8"/>
      <c r="D144" s="12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9"/>
      <c r="S144" s="8"/>
      <c r="T144" s="8"/>
    </row>
    <row r="153" spans="9:13" ht="15.75">
      <c r="I153" s="193" t="s">
        <v>134</v>
      </c>
      <c r="J153" s="194"/>
      <c r="K153" s="194"/>
      <c r="L153" s="194"/>
      <c r="M153" s="194"/>
    </row>
    <row r="154" spans="7:16" ht="78.75">
      <c r="G154" s="117"/>
      <c r="H154" s="118" t="s">
        <v>122</v>
      </c>
      <c r="I154" s="118" t="s">
        <v>125</v>
      </c>
      <c r="J154" s="118" t="s">
        <v>126</v>
      </c>
      <c r="K154" s="118" t="s">
        <v>127</v>
      </c>
      <c r="L154" s="118" t="s">
        <v>128</v>
      </c>
      <c r="M154" s="118" t="s">
        <v>129</v>
      </c>
      <c r="N154" s="118" t="s">
        <v>130</v>
      </c>
      <c r="O154" s="118" t="s">
        <v>131</v>
      </c>
      <c r="P154" s="118" t="s">
        <v>132</v>
      </c>
    </row>
    <row r="155" spans="7:16" ht="15.75">
      <c r="G155" s="117" t="s">
        <v>133</v>
      </c>
      <c r="H155" s="117">
        <f>K6+K11+K14+K18</f>
        <v>1329251</v>
      </c>
      <c r="I155" s="117">
        <f>K7</f>
        <v>2662400</v>
      </c>
      <c r="J155" s="117">
        <f>K8+K12+K15+K19</f>
        <v>21203495</v>
      </c>
      <c r="K155" s="117">
        <v>0</v>
      </c>
      <c r="L155" s="117">
        <f>K9+K16+K21</f>
        <v>155000</v>
      </c>
      <c r="M155" s="117">
        <f>K10+K13+K17</f>
        <v>84362.78100000002</v>
      </c>
      <c r="N155" s="117">
        <f>K20</f>
        <v>365536.5</v>
      </c>
      <c r="O155" s="117">
        <v>0</v>
      </c>
      <c r="P155" s="117">
        <v>0</v>
      </c>
    </row>
    <row r="156" spans="7:16" ht="15.75">
      <c r="G156" s="117" t="s">
        <v>124</v>
      </c>
      <c r="H156" s="117">
        <f>N22+N24+N27+N30+N34+N38+N41+N45+N48+N50+N53+N55+N57+N61+N64+N65+N67+N68+N70+N72+N73+N75+N77+N79+N81+N82+N83+N84+N85+N86+N89+N90+N95</f>
        <v>12515917.414</v>
      </c>
      <c r="I156" s="117">
        <f>N92</f>
        <v>8072064.000000001</v>
      </c>
      <c r="J156" s="117">
        <f>N23+N25+N28+N31+N35+N39+N42+N46+N49+N51+N54+N56+N58+N60+N62+N66+N69+N71+N74+N76+N78+N80+N88+N91</f>
        <v>102947361.44000003</v>
      </c>
      <c r="K156" s="117">
        <v>0</v>
      </c>
      <c r="L156" s="117">
        <f>N26+N32+N36+N40+N43+N47+N93+N29+N63</f>
        <v>662970</v>
      </c>
      <c r="M156" s="117">
        <f>N33+N37+N44+N52+N94</f>
        <v>103570.26483999999</v>
      </c>
      <c r="N156" s="117">
        <v>0</v>
      </c>
      <c r="O156" s="117">
        <v>0</v>
      </c>
      <c r="P156" s="117">
        <f>N59+N87</f>
        <v>1859156.5299999998</v>
      </c>
    </row>
    <row r="157" spans="7:17" ht="15.75">
      <c r="G157" s="117" t="s">
        <v>123</v>
      </c>
      <c r="H157" s="117">
        <f>Q96+Q98+Q107+Q109+Q110+Q111+Q112+Q114+Q116+Q118+Q120+Q127+Q129+Q131+Q133+Q134+Q137+Q139+Q140</f>
        <v>6092206.987840001</v>
      </c>
      <c r="I157" s="117">
        <f>Q124</f>
        <v>3461702.4000000004</v>
      </c>
      <c r="J157" s="117">
        <f>Q97+Q99+Q104+Q106+Q108+Q113+Q115+Q117+Q119+Q123+Q128+Q130+Q132+Q135+Q138</f>
        <v>65532220.86048</v>
      </c>
      <c r="K157" s="117">
        <f>Q122</f>
        <v>8112312</v>
      </c>
      <c r="L157" s="117">
        <f>Q101+Q125</f>
        <v>57780.64</v>
      </c>
      <c r="M157" s="117">
        <f>Q102+Q126</f>
        <v>68633.58981888</v>
      </c>
      <c r="N157" s="117">
        <f>Q136+Q100</f>
        <v>5098849.76</v>
      </c>
      <c r="O157" s="117">
        <f>Q121</f>
        <v>2071788.3648</v>
      </c>
      <c r="P157" s="117">
        <f>Q103+Q105</f>
        <v>2134159.04</v>
      </c>
      <c r="Q157" s="116"/>
    </row>
    <row r="160" spans="8:16" ht="15.75">
      <c r="H160" s="8">
        <f aca="true" t="shared" si="8" ref="H160:P160">H156+H157+H155</f>
        <v>19937375.40184</v>
      </c>
      <c r="I160" s="8">
        <f t="shared" si="8"/>
        <v>14196166.400000002</v>
      </c>
      <c r="J160" s="8">
        <f t="shared" si="8"/>
        <v>189683077.30048004</v>
      </c>
      <c r="K160" s="8">
        <f t="shared" si="8"/>
        <v>8112312</v>
      </c>
      <c r="L160" s="8">
        <f t="shared" si="8"/>
        <v>875750.64</v>
      </c>
      <c r="M160" s="8">
        <f t="shared" si="8"/>
        <v>256566.63565888</v>
      </c>
      <c r="N160" s="8">
        <f t="shared" si="8"/>
        <v>5464386.26</v>
      </c>
      <c r="O160" s="8">
        <f t="shared" si="8"/>
        <v>2071788.3648</v>
      </c>
      <c r="P160" s="8">
        <f t="shared" si="8"/>
        <v>3993315.57</v>
      </c>
    </row>
    <row r="163" spans="10:11" ht="15.75">
      <c r="J163" s="8" t="s">
        <v>135</v>
      </c>
      <c r="K163" s="8">
        <f>H160+I160+J160+K160+L160+M160+N160+O160+P160</f>
        <v>244590738.5727789</v>
      </c>
    </row>
  </sheetData>
  <sheetProtection/>
  <mergeCells count="67">
    <mergeCell ref="C73:C74"/>
    <mergeCell ref="C75:C76"/>
    <mergeCell ref="C77:C78"/>
    <mergeCell ref="U6:U140"/>
    <mergeCell ref="C24:C26"/>
    <mergeCell ref="C27:C29"/>
    <mergeCell ref="C30:C33"/>
    <mergeCell ref="C34:C37"/>
    <mergeCell ref="C45:C47"/>
    <mergeCell ref="C50:C52"/>
    <mergeCell ref="U3:U5"/>
    <mergeCell ref="A3:A5"/>
    <mergeCell ref="B3:B5"/>
    <mergeCell ref="C6:C10"/>
    <mergeCell ref="C11:C13"/>
    <mergeCell ref="B6:B140"/>
    <mergeCell ref="C107:C108"/>
    <mergeCell ref="C105:C106"/>
    <mergeCell ref="C70:C71"/>
    <mergeCell ref="C131:C132"/>
    <mergeCell ref="C18:C21"/>
    <mergeCell ref="S3:S5"/>
    <mergeCell ref="C103:C104"/>
    <mergeCell ref="C55:C56"/>
    <mergeCell ref="C57:C58"/>
    <mergeCell ref="C59:C60"/>
    <mergeCell ref="O4:Q4"/>
    <mergeCell ref="C41:C44"/>
    <mergeCell ref="C48:C49"/>
    <mergeCell ref="C14:C17"/>
    <mergeCell ref="D3:D5"/>
    <mergeCell ref="C22:C23"/>
    <mergeCell ref="C3:C5"/>
    <mergeCell ref="C79:C80"/>
    <mergeCell ref="C96:C97"/>
    <mergeCell ref="C98:C102"/>
    <mergeCell ref="T3:T5"/>
    <mergeCell ref="C38:C40"/>
    <mergeCell ref="E4:H4"/>
    <mergeCell ref="R3:R5"/>
    <mergeCell ref="L4:M4"/>
    <mergeCell ref="E3:Q3"/>
    <mergeCell ref="I4:K4"/>
    <mergeCell ref="C116:C117"/>
    <mergeCell ref="C118:C119"/>
    <mergeCell ref="C121:C126"/>
    <mergeCell ref="C127:C128"/>
    <mergeCell ref="A6:A140"/>
    <mergeCell ref="C65:C66"/>
    <mergeCell ref="C90:C94"/>
    <mergeCell ref="C87:C88"/>
    <mergeCell ref="C61:C63"/>
    <mergeCell ref="C68:C69"/>
    <mergeCell ref="C112:C113"/>
    <mergeCell ref="C134:C136"/>
    <mergeCell ref="C53:C54"/>
    <mergeCell ref="C114:C115"/>
    <mergeCell ref="C129:C130"/>
    <mergeCell ref="I153:M153"/>
    <mergeCell ref="T6:T142"/>
    <mergeCell ref="D142:H142"/>
    <mergeCell ref="I142:Q142"/>
    <mergeCell ref="R6:R142"/>
    <mergeCell ref="S6:S142"/>
    <mergeCell ref="C137:C138"/>
    <mergeCell ref="A142:C142"/>
    <mergeCell ref="C141:E141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clg</dc:creator>
  <cp:keywords/>
  <dc:description/>
  <cp:lastModifiedBy>lmv</cp:lastModifiedBy>
  <cp:lastPrinted>2011-02-21T13:37:03Z</cp:lastPrinted>
  <dcterms:created xsi:type="dcterms:W3CDTF">2008-07-30T14:16:11Z</dcterms:created>
  <dcterms:modified xsi:type="dcterms:W3CDTF">2011-02-21T13:38:26Z</dcterms:modified>
  <cp:category/>
  <cp:version/>
  <cp:contentType/>
  <cp:contentStatus/>
</cp:coreProperties>
</file>